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20" yWindow="-120" windowWidth="20700" windowHeight="11160" tabRatio="814"/>
  </bookViews>
  <sheets>
    <sheet name="2.1" sheetId="31" r:id="rId1"/>
    <sheet name="2.2" sheetId="39" r:id="rId2"/>
    <sheet name="grafPI" sheetId="40" r:id="rId3"/>
    <sheet name="2.3" sheetId="41" r:id="rId4"/>
    <sheet name="grafPE" sheetId="42" r:id="rId5"/>
    <sheet name="2.4" sheetId="43" r:id="rId6"/>
    <sheet name="grafPR" sheetId="44" r:id="rId7"/>
    <sheet name="2.5" sheetId="19" r:id="rId8"/>
    <sheet name="2.6" sheetId="20" r:id="rId9"/>
    <sheet name="2.7." sheetId="21" r:id="rId10"/>
    <sheet name="2.8." sheetId="22" r:id="rId11"/>
    <sheet name="2.9.1" sheetId="23" r:id="rId12"/>
    <sheet name="2.9.2" sheetId="24" r:id="rId13"/>
    <sheet name="2.10.1" sheetId="25" r:id="rId14"/>
    <sheet name="2.10.2" sheetId="26" r:id="rId15"/>
    <sheet name="2.11.1" sheetId="27" r:id="rId16"/>
    <sheet name="2.11.2" sheetId="28" r:id="rId17"/>
    <sheet name="2.12.1" sheetId="29" r:id="rId18"/>
    <sheet name="2.12.2" sheetId="30" r:id="rId19"/>
    <sheet name="2.13" sheetId="46" r:id="rId20"/>
  </sheets>
  <externalReferences>
    <externalReference r:id="rId21"/>
  </externalReferences>
  <definedNames>
    <definedName name="_xlnm._FilterDatabase" localSheetId="13" hidden="1">'2.10.1'!$B$5:$G$55</definedName>
    <definedName name="_xlnm._FilterDatabase" localSheetId="14" hidden="1">'2.10.2'!$B$4:$AG$31</definedName>
    <definedName name="_xlnm._FilterDatabase" localSheetId="15" hidden="1">'2.11.1'!$B$5:$G$55</definedName>
    <definedName name="_xlnm._FilterDatabase" localSheetId="16" hidden="1">'2.11.2'!$B$4:$AG$31</definedName>
    <definedName name="_xlnm._FilterDatabase" localSheetId="18" hidden="1">'2.12.2'!$B$3:$BS$29</definedName>
    <definedName name="_xlnm._FilterDatabase" localSheetId="1" hidden="1">'2.2'!$B$6:$O$57</definedName>
    <definedName name="_xlnm._FilterDatabase" localSheetId="3" hidden="1">'2.3'!$B$6:$O$57</definedName>
    <definedName name="_xlnm._FilterDatabase" localSheetId="5" hidden="1">'2.4'!$B$6:$O$57</definedName>
    <definedName name="_xlnm._FilterDatabase" localSheetId="7" hidden="1">'2.5'!$B$6:$K$58</definedName>
    <definedName name="_xlnm._FilterDatabase" localSheetId="8" hidden="1">'2.6'!$B$4:$K$58</definedName>
    <definedName name="_xlnm._FilterDatabase" localSheetId="9" hidden="1">'2.7.'!$B$4:$K$58</definedName>
    <definedName name="_xlnm._FilterDatabase" localSheetId="10" hidden="1">'2.8.'!$B$6:$K$56</definedName>
    <definedName name="_xlnm._FilterDatabase" localSheetId="11" hidden="1">'2.9.1'!$B$6:$G$55</definedName>
    <definedName name="_xlnm._FilterDatabase" localSheetId="12" hidden="1">'2.9.2'!$B$4:$U$31</definedName>
    <definedName name="AMAZONAS" localSheetId="13">#REF!</definedName>
    <definedName name="AMAZONAS" localSheetId="14">#REF!</definedName>
    <definedName name="AMAZONAS" localSheetId="15">#REF!</definedName>
    <definedName name="AMAZONAS" localSheetId="16">#REF!</definedName>
    <definedName name="AMAZONAS" localSheetId="17">#REF!</definedName>
    <definedName name="AMAZONAS" localSheetId="18">#REF!</definedName>
    <definedName name="AMAZONAS" localSheetId="1">#REF!</definedName>
    <definedName name="AMAZONAS" localSheetId="3">#REF!</definedName>
    <definedName name="AMAZONAS" localSheetId="5">#REF!</definedName>
    <definedName name="AMAZONAS" localSheetId="10">#REF!</definedName>
    <definedName name="AMAZONAS" localSheetId="4">#REF!</definedName>
    <definedName name="AMAZONAS" localSheetId="2">#REF!</definedName>
    <definedName name="AMAZONAS">#REF!</definedName>
    <definedName name="ANCASH" localSheetId="13">#REF!</definedName>
    <definedName name="ANCASH" localSheetId="14">#REF!</definedName>
    <definedName name="ANCASH" localSheetId="15">#REF!</definedName>
    <definedName name="ANCASH" localSheetId="16">#REF!</definedName>
    <definedName name="ANCASH" localSheetId="17">#REF!</definedName>
    <definedName name="ANCASH" localSheetId="18">#REF!</definedName>
    <definedName name="ANCASH" localSheetId="1">#REF!</definedName>
    <definedName name="ANCASH" localSheetId="3">#REF!</definedName>
    <definedName name="ANCASH" localSheetId="5">#REF!</definedName>
    <definedName name="ANCASH" localSheetId="10">#REF!</definedName>
    <definedName name="ANCASH" localSheetId="4">#REF!</definedName>
    <definedName name="ANCASH" localSheetId="2">#REF!</definedName>
    <definedName name="ANCASH">#REF!</definedName>
    <definedName name="APURIMAC" localSheetId="13">#REF!</definedName>
    <definedName name="APURIMAC" localSheetId="14">#REF!</definedName>
    <definedName name="APURIMAC" localSheetId="15">#REF!</definedName>
    <definedName name="APURIMAC" localSheetId="16">#REF!</definedName>
    <definedName name="APURIMAC" localSheetId="17">#REF!</definedName>
    <definedName name="APURIMAC" localSheetId="18">#REF!</definedName>
    <definedName name="APURIMAC" localSheetId="1">#REF!</definedName>
    <definedName name="APURIMAC" localSheetId="3">#REF!</definedName>
    <definedName name="APURIMAC" localSheetId="5">#REF!</definedName>
    <definedName name="APURIMAC" localSheetId="10">#REF!</definedName>
    <definedName name="APURIMAC" localSheetId="4">#REF!</definedName>
    <definedName name="APURIMAC" localSheetId="2">#REF!</definedName>
    <definedName name="APURIMAC">#REF!</definedName>
    <definedName name="_xlnm.Print_Area" localSheetId="0">'2.1'!$A$1:$J$36</definedName>
    <definedName name="_xlnm.Print_Area" localSheetId="13">'2.10.1'!$A$1:$H$108</definedName>
    <definedName name="_xlnm.Print_Area" localSheetId="14">'2.10.2'!$A$1:$X$33,'2.10.2'!$B$36:$Q$74</definedName>
    <definedName name="_xlnm.Print_Area" localSheetId="15">'2.11.1'!$A$1:$H$103</definedName>
    <definedName name="_xlnm.Print_Area" localSheetId="16">'2.11.2'!$A$1:$X$33,'2.11.2'!$B$36:$Q$83</definedName>
    <definedName name="_xlnm.Print_Area" localSheetId="17">'2.12.1'!$A$1:$G$152</definedName>
    <definedName name="_xlnm.Print_Area" localSheetId="18">'2.12.2'!$A$1:$X$31,'2.12.2'!$AA$1:$AP$31</definedName>
    <definedName name="_xlnm.Print_Area" localSheetId="19">'2.13'!$A$1:$S$2373</definedName>
    <definedName name="_xlnm.Print_Area" localSheetId="1">'2.2'!$A$1:$O$66</definedName>
    <definedName name="_xlnm.Print_Area" localSheetId="3">'2.3'!$A$1:$O$66</definedName>
    <definedName name="_xlnm.Print_Area" localSheetId="5">'2.4'!$A$1:$O$66</definedName>
    <definedName name="_xlnm.Print_Area" localSheetId="7">'2.5'!$A$1:$L$66,'2.5'!$B$69:$K$171</definedName>
    <definedName name="_xlnm.Print_Area" localSheetId="8">'2.6'!$A$1:$L$66,'2.6'!$B$68:$K$171</definedName>
    <definedName name="_xlnm.Print_Area" localSheetId="9">'2.7.'!$A$1:$L$66,'2.7.'!$B$70:$K$165</definedName>
    <definedName name="_xlnm.Print_Area" localSheetId="10">'2.8.'!$A$1:$L$63,'2.8.'!$B$68:$K$157</definedName>
    <definedName name="_xlnm.Print_Area" localSheetId="11">'2.9.1'!$A$1:$H$104</definedName>
    <definedName name="_xlnm.Print_Area" localSheetId="12">'2.9.2'!$A$1:$W$33,'2.9.2'!$C$38:$S$82</definedName>
    <definedName name="_xlnm.Print_Area" localSheetId="4">grafPE!$A$1:$L$87</definedName>
    <definedName name="_xlnm.Print_Area" localSheetId="2">grafPI!$A$1:$L$87</definedName>
    <definedName name="_xlnm.Print_Area" localSheetId="6">grafPR!$A$1:$L$87</definedName>
    <definedName name="AREQUIPA" localSheetId="13">#REF!</definedName>
    <definedName name="AREQUIPA" localSheetId="14">#REF!</definedName>
    <definedName name="AREQUIPA" localSheetId="15">#REF!</definedName>
    <definedName name="AREQUIPA" localSheetId="16">#REF!</definedName>
    <definedName name="AREQUIPA" localSheetId="17">#REF!</definedName>
    <definedName name="AREQUIPA" localSheetId="18">#REF!</definedName>
    <definedName name="AREQUIPA" localSheetId="1">#REF!</definedName>
    <definedName name="AREQUIPA" localSheetId="3">#REF!</definedName>
    <definedName name="AREQUIPA" localSheetId="5">#REF!</definedName>
    <definedName name="AREQUIPA" localSheetId="10">#REF!</definedName>
    <definedName name="AREQUIPA" localSheetId="4">#REF!</definedName>
    <definedName name="AREQUIPA" localSheetId="2">#REF!</definedName>
    <definedName name="AREQUIPA">#REF!</definedName>
    <definedName name="AYACUCHO" localSheetId="13">[1]X_DEPA!#REF!</definedName>
    <definedName name="AYACUCHO" localSheetId="14">[1]X_DEPA!#REF!</definedName>
    <definedName name="AYACUCHO" localSheetId="15">[1]X_DEPA!#REF!</definedName>
    <definedName name="AYACUCHO" localSheetId="16">[1]X_DEPA!#REF!</definedName>
    <definedName name="AYACUCHO" localSheetId="17">[1]X_DEPA!#REF!</definedName>
    <definedName name="AYACUCHO" localSheetId="18">[1]X_DEPA!#REF!</definedName>
    <definedName name="AYACUCHO" localSheetId="1">[1]X_DEPA!#REF!</definedName>
    <definedName name="AYACUCHO" localSheetId="3">[1]X_DEPA!#REF!</definedName>
    <definedName name="AYACUCHO" localSheetId="5">[1]X_DEPA!#REF!</definedName>
    <definedName name="AYACUCHO" localSheetId="10">[1]X_DEPA!#REF!</definedName>
    <definedName name="AYACUCHO" localSheetId="4">[1]X_DEPA!#REF!</definedName>
    <definedName name="AYACUCHO" localSheetId="2">[1]X_DEPA!#REF!</definedName>
    <definedName name="AYACUCHO">[1]X_DEPA!#REF!</definedName>
    <definedName name="CAJAMARCA" localSheetId="13">#REF!</definedName>
    <definedName name="CAJAMARCA" localSheetId="14">#REF!</definedName>
    <definedName name="CAJAMARCA" localSheetId="15">#REF!</definedName>
    <definedName name="CAJAMARCA" localSheetId="16">#REF!</definedName>
    <definedName name="CAJAMARCA" localSheetId="17">#REF!</definedName>
    <definedName name="CAJAMARCA" localSheetId="18">#REF!</definedName>
    <definedName name="CAJAMARCA" localSheetId="1">#REF!</definedName>
    <definedName name="CAJAMARCA" localSheetId="3">#REF!</definedName>
    <definedName name="CAJAMARCA" localSheetId="5">#REF!</definedName>
    <definedName name="CAJAMARCA" localSheetId="10">#REF!</definedName>
    <definedName name="CAJAMARCA" localSheetId="4">#REF!</definedName>
    <definedName name="CAJAMARCA" localSheetId="2">#REF!</definedName>
    <definedName name="CAJAMARCA">#REF!</definedName>
    <definedName name="CUSCO" localSheetId="13">#REF!</definedName>
    <definedName name="CUSCO" localSheetId="14">#REF!</definedName>
    <definedName name="CUSCO" localSheetId="15">#REF!</definedName>
    <definedName name="CUSCO" localSheetId="16">#REF!</definedName>
    <definedName name="CUSCO" localSheetId="17">#REF!</definedName>
    <definedName name="CUSCO" localSheetId="18">#REF!</definedName>
    <definedName name="CUSCO" localSheetId="1">#REF!</definedName>
    <definedName name="CUSCO" localSheetId="3">#REF!</definedName>
    <definedName name="CUSCO" localSheetId="5">#REF!</definedName>
    <definedName name="CUSCO" localSheetId="10">#REF!</definedName>
    <definedName name="CUSCO" localSheetId="4">#REF!</definedName>
    <definedName name="CUSCO" localSheetId="2">#REF!</definedName>
    <definedName name="CUSCO">#REF!</definedName>
    <definedName name="HUANCAVELICA" localSheetId="13">#REF!</definedName>
    <definedName name="HUANCAVELICA" localSheetId="14">#REF!</definedName>
    <definedName name="HUANCAVELICA" localSheetId="15">#REF!</definedName>
    <definedName name="HUANCAVELICA" localSheetId="16">#REF!</definedName>
    <definedName name="HUANCAVELICA" localSheetId="17">#REF!</definedName>
    <definedName name="HUANCAVELICA" localSheetId="18">#REF!</definedName>
    <definedName name="HUANCAVELICA" localSheetId="1">#REF!</definedName>
    <definedName name="HUANCAVELICA" localSheetId="3">#REF!</definedName>
    <definedName name="HUANCAVELICA" localSheetId="5">#REF!</definedName>
    <definedName name="HUANCAVELICA" localSheetId="10">#REF!</definedName>
    <definedName name="HUANCAVELICA" localSheetId="4">#REF!</definedName>
    <definedName name="HUANCAVELICA" localSheetId="2">#REF!</definedName>
    <definedName name="HUANCAVELICA">#REF!</definedName>
    <definedName name="HUANUCO" localSheetId="13">#REF!</definedName>
    <definedName name="HUANUCO" localSheetId="14">#REF!</definedName>
    <definedName name="HUANUCO" localSheetId="15">#REF!</definedName>
    <definedName name="HUANUCO" localSheetId="16">#REF!</definedName>
    <definedName name="HUANUCO" localSheetId="17">#REF!</definedName>
    <definedName name="HUANUCO" localSheetId="18">#REF!</definedName>
    <definedName name="HUANUCO" localSheetId="1">#REF!</definedName>
    <definedName name="HUANUCO" localSheetId="3">#REF!</definedName>
    <definedName name="HUANUCO" localSheetId="5">#REF!</definedName>
    <definedName name="HUANUCO" localSheetId="10">#REF!</definedName>
    <definedName name="HUANUCO" localSheetId="4">#REF!</definedName>
    <definedName name="HUANUCO" localSheetId="2">#REF!</definedName>
    <definedName name="HUANUCO">#REF!</definedName>
    <definedName name="ICA" localSheetId="13">#REF!</definedName>
    <definedName name="ICA" localSheetId="14">#REF!</definedName>
    <definedName name="ICA" localSheetId="15">#REF!</definedName>
    <definedName name="ICA" localSheetId="16">#REF!</definedName>
    <definedName name="ICA" localSheetId="17">#REF!</definedName>
    <definedName name="ICA" localSheetId="18">#REF!</definedName>
    <definedName name="ICA" localSheetId="1">#REF!</definedName>
    <definedName name="ICA" localSheetId="3">#REF!</definedName>
    <definedName name="ICA" localSheetId="5">#REF!</definedName>
    <definedName name="ICA" localSheetId="10">#REF!</definedName>
    <definedName name="ICA" localSheetId="4">#REF!</definedName>
    <definedName name="ICA" localSheetId="2">#REF!</definedName>
    <definedName name="ICA">#REF!</definedName>
    <definedName name="JUNIN" localSheetId="13">#REF!</definedName>
    <definedName name="JUNIN" localSheetId="14">#REF!</definedName>
    <definedName name="JUNIN" localSheetId="15">#REF!</definedName>
    <definedName name="JUNIN" localSheetId="16">#REF!</definedName>
    <definedName name="JUNIN" localSheetId="17">#REF!</definedName>
    <definedName name="JUNIN" localSheetId="18">#REF!</definedName>
    <definedName name="JUNIN" localSheetId="1">#REF!</definedName>
    <definedName name="JUNIN" localSheetId="3">#REF!</definedName>
    <definedName name="JUNIN" localSheetId="5">#REF!</definedName>
    <definedName name="JUNIN" localSheetId="10">#REF!</definedName>
    <definedName name="JUNIN" localSheetId="4">#REF!</definedName>
    <definedName name="JUNIN" localSheetId="2">#REF!</definedName>
    <definedName name="JUNIN">#REF!</definedName>
    <definedName name="LA_LIBERTAD" localSheetId="13">#REF!</definedName>
    <definedName name="LA_LIBERTAD" localSheetId="14">#REF!</definedName>
    <definedName name="LA_LIBERTAD" localSheetId="15">#REF!</definedName>
    <definedName name="LA_LIBERTAD" localSheetId="16">#REF!</definedName>
    <definedName name="LA_LIBERTAD" localSheetId="17">#REF!</definedName>
    <definedName name="LA_LIBERTAD" localSheetId="18">#REF!</definedName>
    <definedName name="LA_LIBERTAD" localSheetId="1">#REF!</definedName>
    <definedName name="LA_LIBERTAD" localSheetId="3">#REF!</definedName>
    <definedName name="LA_LIBERTAD" localSheetId="5">#REF!</definedName>
    <definedName name="LA_LIBERTAD" localSheetId="10">#REF!</definedName>
    <definedName name="LA_LIBERTAD" localSheetId="4">#REF!</definedName>
    <definedName name="LA_LIBERTAD" localSheetId="2">#REF!</definedName>
    <definedName name="LA_LIBERTAD">#REF!</definedName>
    <definedName name="LAMBAYEQUE" localSheetId="13">#REF!</definedName>
    <definedName name="LAMBAYEQUE" localSheetId="14">#REF!</definedName>
    <definedName name="LAMBAYEQUE" localSheetId="15">#REF!</definedName>
    <definedName name="LAMBAYEQUE" localSheetId="16">#REF!</definedName>
    <definedName name="LAMBAYEQUE" localSheetId="17">#REF!</definedName>
    <definedName name="LAMBAYEQUE" localSheetId="18">#REF!</definedName>
    <definedName name="LAMBAYEQUE" localSheetId="1">#REF!</definedName>
    <definedName name="LAMBAYEQUE" localSheetId="3">#REF!</definedName>
    <definedName name="LAMBAYEQUE" localSheetId="5">#REF!</definedName>
    <definedName name="LAMBAYEQUE" localSheetId="10">#REF!</definedName>
    <definedName name="LAMBAYEQUE" localSheetId="4">#REF!</definedName>
    <definedName name="LAMBAYEQUE" localSheetId="2">#REF!</definedName>
    <definedName name="LAMBAYEQUE">#REF!</definedName>
    <definedName name="LIMA" localSheetId="13">#REF!</definedName>
    <definedName name="LIMA" localSheetId="14">#REF!</definedName>
    <definedName name="LIMA" localSheetId="15">#REF!</definedName>
    <definedName name="LIMA" localSheetId="16">#REF!</definedName>
    <definedName name="LIMA" localSheetId="17">#REF!</definedName>
    <definedName name="LIMA" localSheetId="18">#REF!</definedName>
    <definedName name="LIMA" localSheetId="1">#REF!</definedName>
    <definedName name="LIMA" localSheetId="3">#REF!</definedName>
    <definedName name="LIMA" localSheetId="5">#REF!</definedName>
    <definedName name="LIMA" localSheetId="10">#REF!</definedName>
    <definedName name="LIMA" localSheetId="4">#REF!</definedName>
    <definedName name="LIMA" localSheetId="2">#REF!</definedName>
    <definedName name="LIMA">#REF!</definedName>
    <definedName name="LIMA_I" localSheetId="13">[1]X_DEPA!#REF!</definedName>
    <definedName name="LIMA_I" localSheetId="14">[1]X_DEPA!#REF!</definedName>
    <definedName name="LIMA_I" localSheetId="15">[1]X_DEPA!#REF!</definedName>
    <definedName name="LIMA_I" localSheetId="16">[1]X_DEPA!#REF!</definedName>
    <definedName name="LIMA_I" localSheetId="17">[1]X_DEPA!#REF!</definedName>
    <definedName name="LIMA_I" localSheetId="18">[1]X_DEPA!#REF!</definedName>
    <definedName name="LIMA_I" localSheetId="1">[1]X_DEPA!#REF!</definedName>
    <definedName name="LIMA_I" localSheetId="3">[1]X_DEPA!#REF!</definedName>
    <definedName name="LIMA_I" localSheetId="5">[1]X_DEPA!#REF!</definedName>
    <definedName name="LIMA_I" localSheetId="10">[1]X_DEPA!#REF!</definedName>
    <definedName name="LIMA_I" localSheetId="4">[1]X_DEPA!#REF!</definedName>
    <definedName name="LIMA_I" localSheetId="2">[1]X_DEPA!#REF!</definedName>
    <definedName name="LIMA_I">[1]X_DEPA!#REF!</definedName>
    <definedName name="LIMA_II" localSheetId="13">[1]X_DEPA!#REF!</definedName>
    <definedName name="LIMA_II" localSheetId="14">[1]X_DEPA!#REF!</definedName>
    <definedName name="LIMA_II" localSheetId="15">[1]X_DEPA!#REF!</definedName>
    <definedName name="LIMA_II" localSheetId="16">[1]X_DEPA!#REF!</definedName>
    <definedName name="LIMA_II" localSheetId="17">[1]X_DEPA!#REF!</definedName>
    <definedName name="LIMA_II" localSheetId="18">[1]X_DEPA!#REF!</definedName>
    <definedName name="LIMA_II" localSheetId="1">[1]X_DEPA!#REF!</definedName>
    <definedName name="LIMA_II" localSheetId="3">[1]X_DEPA!#REF!</definedName>
    <definedName name="LIMA_II" localSheetId="5">[1]X_DEPA!#REF!</definedName>
    <definedName name="LIMA_II" localSheetId="10">[1]X_DEPA!#REF!</definedName>
    <definedName name="LIMA_II" localSheetId="4">[1]X_DEPA!#REF!</definedName>
    <definedName name="LIMA_II" localSheetId="2">[1]X_DEPA!#REF!</definedName>
    <definedName name="LIMA_II">[1]X_DEPA!#REF!</definedName>
    <definedName name="LORETO" localSheetId="13">#REF!</definedName>
    <definedName name="LORETO" localSheetId="14">#REF!</definedName>
    <definedName name="LORETO" localSheetId="15">#REF!</definedName>
    <definedName name="LORETO" localSheetId="16">#REF!</definedName>
    <definedName name="LORETO" localSheetId="17">#REF!</definedName>
    <definedName name="LORETO" localSheetId="18">#REF!</definedName>
    <definedName name="LORETO" localSheetId="1">#REF!</definedName>
    <definedName name="LORETO" localSheetId="3">#REF!</definedName>
    <definedName name="LORETO" localSheetId="5">#REF!</definedName>
    <definedName name="LORETO" localSheetId="10">#REF!</definedName>
    <definedName name="LORETO" localSheetId="4">#REF!</definedName>
    <definedName name="LORETO" localSheetId="2">#REF!</definedName>
    <definedName name="LORETO">#REF!</definedName>
    <definedName name="MADRE_DIOS" localSheetId="13">#REF!</definedName>
    <definedName name="MADRE_DIOS" localSheetId="14">#REF!</definedName>
    <definedName name="MADRE_DIOS" localSheetId="15">#REF!</definedName>
    <definedName name="MADRE_DIOS" localSheetId="16">#REF!</definedName>
    <definedName name="MADRE_DIOS" localSheetId="17">#REF!</definedName>
    <definedName name="MADRE_DIOS" localSheetId="18">#REF!</definedName>
    <definedName name="MADRE_DIOS" localSheetId="1">#REF!</definedName>
    <definedName name="MADRE_DIOS" localSheetId="3">#REF!</definedName>
    <definedName name="MADRE_DIOS" localSheetId="5">#REF!</definedName>
    <definedName name="MADRE_DIOS" localSheetId="10">#REF!</definedName>
    <definedName name="MADRE_DIOS" localSheetId="4">#REF!</definedName>
    <definedName name="MADRE_DIOS" localSheetId="2">#REF!</definedName>
    <definedName name="MADRE_DIOS">#REF!</definedName>
    <definedName name="MOQUEGUA" localSheetId="13">#REF!</definedName>
    <definedName name="MOQUEGUA" localSheetId="14">#REF!</definedName>
    <definedName name="MOQUEGUA" localSheetId="15">#REF!</definedName>
    <definedName name="MOQUEGUA" localSheetId="16">#REF!</definedName>
    <definedName name="MOQUEGUA" localSheetId="17">#REF!</definedName>
    <definedName name="MOQUEGUA" localSheetId="18">#REF!</definedName>
    <definedName name="MOQUEGUA" localSheetId="1">#REF!</definedName>
    <definedName name="MOQUEGUA" localSheetId="3">#REF!</definedName>
    <definedName name="MOQUEGUA" localSheetId="5">#REF!</definedName>
    <definedName name="MOQUEGUA" localSheetId="10">#REF!</definedName>
    <definedName name="MOQUEGUA" localSheetId="4">#REF!</definedName>
    <definedName name="MOQUEGUA" localSheetId="2">#REF!</definedName>
    <definedName name="MOQUEGUA">#REF!</definedName>
    <definedName name="PASCO" localSheetId="13">#REF!</definedName>
    <definedName name="PASCO" localSheetId="14">#REF!</definedName>
    <definedName name="PASCO" localSheetId="15">#REF!</definedName>
    <definedName name="PASCO" localSheetId="16">#REF!</definedName>
    <definedName name="PASCO" localSheetId="17">#REF!</definedName>
    <definedName name="PASCO" localSheetId="18">#REF!</definedName>
    <definedName name="PASCO" localSheetId="1">#REF!</definedName>
    <definedName name="PASCO" localSheetId="3">#REF!</definedName>
    <definedName name="PASCO" localSheetId="5">#REF!</definedName>
    <definedName name="PASCO" localSheetId="10">#REF!</definedName>
    <definedName name="PASCO" localSheetId="4">#REF!</definedName>
    <definedName name="PASCO" localSheetId="2">#REF!</definedName>
    <definedName name="PASCO">#REF!</definedName>
    <definedName name="PIURA" localSheetId="13">#REF!</definedName>
    <definedName name="PIURA" localSheetId="14">#REF!</definedName>
    <definedName name="PIURA" localSheetId="15">#REF!</definedName>
    <definedName name="PIURA" localSheetId="16">#REF!</definedName>
    <definedName name="PIURA" localSheetId="17">#REF!</definedName>
    <definedName name="PIURA" localSheetId="18">#REF!</definedName>
    <definedName name="PIURA" localSheetId="1">#REF!</definedName>
    <definedName name="PIURA" localSheetId="3">#REF!</definedName>
    <definedName name="PIURA" localSheetId="5">#REF!</definedName>
    <definedName name="PIURA" localSheetId="10">#REF!</definedName>
    <definedName name="PIURA" localSheetId="4">#REF!</definedName>
    <definedName name="PIURA" localSheetId="2">#REF!</definedName>
    <definedName name="PIURA">#REF!</definedName>
    <definedName name="PIURA_I" localSheetId="13">[1]X_DEPA!#REF!</definedName>
    <definedName name="PIURA_I" localSheetId="14">[1]X_DEPA!#REF!</definedName>
    <definedName name="PIURA_I" localSheetId="15">[1]X_DEPA!#REF!</definedName>
    <definedName name="PIURA_I" localSheetId="16">[1]X_DEPA!#REF!</definedName>
    <definedName name="PIURA_I" localSheetId="17">[1]X_DEPA!#REF!</definedName>
    <definedName name="PIURA_I" localSheetId="18">[1]X_DEPA!#REF!</definedName>
    <definedName name="PIURA_I" localSheetId="1">[1]X_DEPA!#REF!</definedName>
    <definedName name="PIURA_I" localSheetId="3">[1]X_DEPA!#REF!</definedName>
    <definedName name="PIURA_I" localSheetId="5">[1]X_DEPA!#REF!</definedName>
    <definedName name="PIURA_I" localSheetId="10">[1]X_DEPA!#REF!</definedName>
    <definedName name="PIURA_I" localSheetId="4">[1]X_DEPA!#REF!</definedName>
    <definedName name="PIURA_I" localSheetId="2">[1]X_DEPA!#REF!</definedName>
    <definedName name="PIURA_I">[1]X_DEPA!#REF!</definedName>
    <definedName name="PUNO" localSheetId="13">#REF!</definedName>
    <definedName name="PUNO" localSheetId="14">#REF!</definedName>
    <definedName name="PUNO" localSheetId="15">#REF!</definedName>
    <definedName name="PUNO" localSheetId="16">#REF!</definedName>
    <definedName name="PUNO" localSheetId="17">#REF!</definedName>
    <definedName name="PUNO" localSheetId="18">#REF!</definedName>
    <definedName name="PUNO" localSheetId="1">#REF!</definedName>
    <definedName name="PUNO" localSheetId="3">#REF!</definedName>
    <definedName name="PUNO" localSheetId="5">#REF!</definedName>
    <definedName name="PUNO" localSheetId="10">#REF!</definedName>
    <definedName name="PUNO" localSheetId="4">#REF!</definedName>
    <definedName name="PUNO" localSheetId="2">#REF!</definedName>
    <definedName name="PUNO">#REF!</definedName>
    <definedName name="SAN_MARTIN" localSheetId="13">#REF!</definedName>
    <definedName name="SAN_MARTIN" localSheetId="14">#REF!</definedName>
    <definedName name="SAN_MARTIN" localSheetId="15">#REF!</definedName>
    <definedName name="SAN_MARTIN" localSheetId="16">#REF!</definedName>
    <definedName name="SAN_MARTIN" localSheetId="17">#REF!</definedName>
    <definedName name="SAN_MARTIN" localSheetId="18">#REF!</definedName>
    <definedName name="SAN_MARTIN" localSheetId="1">#REF!</definedName>
    <definedName name="SAN_MARTIN" localSheetId="3">#REF!</definedName>
    <definedName name="SAN_MARTIN" localSheetId="5">#REF!</definedName>
    <definedName name="SAN_MARTIN" localSheetId="10">#REF!</definedName>
    <definedName name="SAN_MARTIN" localSheetId="4">#REF!</definedName>
    <definedName name="SAN_MARTIN" localSheetId="2">#REF!</definedName>
    <definedName name="SAN_MARTIN">#REF!</definedName>
    <definedName name="TACNA" localSheetId="13">#REF!</definedName>
    <definedName name="TACNA" localSheetId="14">#REF!</definedName>
    <definedName name="TACNA" localSheetId="15">#REF!</definedName>
    <definedName name="TACNA" localSheetId="16">#REF!</definedName>
    <definedName name="TACNA" localSheetId="17">#REF!</definedName>
    <definedName name="TACNA" localSheetId="18">#REF!</definedName>
    <definedName name="TACNA" localSheetId="1">#REF!</definedName>
    <definedName name="TACNA" localSheetId="3">#REF!</definedName>
    <definedName name="TACNA" localSheetId="5">#REF!</definedName>
    <definedName name="TACNA" localSheetId="10">#REF!</definedName>
    <definedName name="TACNA" localSheetId="4">#REF!</definedName>
    <definedName name="TACNA" localSheetId="2">#REF!</definedName>
    <definedName name="TACNA">#REF!</definedName>
    <definedName name="_xlnm.Print_Titles" localSheetId="19">'2.13'!$3:$3</definedName>
    <definedName name="TOTAL" localSheetId="13">#REF!</definedName>
    <definedName name="TOTAL" localSheetId="14">#REF!</definedName>
    <definedName name="TOTAL" localSheetId="15">#REF!</definedName>
    <definedName name="TOTAL" localSheetId="16">#REF!</definedName>
    <definedName name="TOTAL" localSheetId="17">#REF!</definedName>
    <definedName name="TOTAL" localSheetId="18">#REF!</definedName>
    <definedName name="TOTAL" localSheetId="1">#REF!</definedName>
    <definedName name="TOTAL" localSheetId="3">#REF!</definedName>
    <definedName name="TOTAL" localSheetId="5">#REF!</definedName>
    <definedName name="TOTAL" localSheetId="10">#REF!</definedName>
    <definedName name="TOTAL" localSheetId="4">#REF!</definedName>
    <definedName name="TOTAL" localSheetId="2">#REF!</definedName>
    <definedName name="TOTAL">#REF!</definedName>
    <definedName name="TUMBES" localSheetId="13">#REF!</definedName>
    <definedName name="TUMBES" localSheetId="14">#REF!</definedName>
    <definedName name="TUMBES" localSheetId="15">#REF!</definedName>
    <definedName name="TUMBES" localSheetId="16">#REF!</definedName>
    <definedName name="TUMBES" localSheetId="17">#REF!</definedName>
    <definedName name="TUMBES" localSheetId="18">#REF!</definedName>
    <definedName name="TUMBES" localSheetId="1">#REF!</definedName>
    <definedName name="TUMBES" localSheetId="3">#REF!</definedName>
    <definedName name="TUMBES" localSheetId="5">#REF!</definedName>
    <definedName name="TUMBES" localSheetId="10">#REF!</definedName>
    <definedName name="TUMBES" localSheetId="4">#REF!</definedName>
    <definedName name="TUMBES" localSheetId="2">#REF!</definedName>
    <definedName name="TUMBES">#REF!</definedName>
    <definedName name="UCAYALI" localSheetId="13">#REF!</definedName>
    <definedName name="UCAYALI" localSheetId="14">#REF!</definedName>
    <definedName name="UCAYALI" localSheetId="15">#REF!</definedName>
    <definedName name="UCAYALI" localSheetId="16">#REF!</definedName>
    <definedName name="UCAYALI" localSheetId="17">#REF!</definedName>
    <definedName name="UCAYALI" localSheetId="18">#REF!</definedName>
    <definedName name="UCAYALI" localSheetId="1">#REF!</definedName>
    <definedName name="UCAYALI" localSheetId="3">#REF!</definedName>
    <definedName name="UCAYALI" localSheetId="5">#REF!</definedName>
    <definedName name="UCAYALI" localSheetId="10">#REF!</definedName>
    <definedName name="UCAYALI" localSheetId="4">#REF!</definedName>
    <definedName name="UCAYALI" localSheetId="2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Z6" i="43" l="1"/>
  <c r="Z7" i="43"/>
  <c r="Z8" i="43"/>
  <c r="Z9" i="43"/>
  <c r="Z10" i="43"/>
  <c r="Z11" i="43"/>
  <c r="Z12" i="43"/>
  <c r="Z13" i="43"/>
  <c r="Z14" i="43"/>
  <c r="Z15" i="43"/>
  <c r="Z16" i="43"/>
  <c r="Z17" i="43"/>
  <c r="Z18" i="43"/>
  <c r="Z19" i="43"/>
  <c r="Z20" i="43"/>
  <c r="Z21" i="43"/>
  <c r="Z22" i="43"/>
  <c r="Z23" i="43"/>
  <c r="Z24" i="43"/>
  <c r="Z25" i="43"/>
  <c r="Z26" i="43"/>
  <c r="Z27" i="43"/>
  <c r="Z28" i="43"/>
  <c r="Z29" i="43"/>
  <c r="Z5" i="43"/>
  <c r="AV33" i="24" l="1"/>
  <c r="AV32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W36" i="20"/>
  <c r="W35" i="20"/>
  <c r="S36" i="20"/>
  <c r="T36" i="20"/>
  <c r="U36" i="20"/>
  <c r="V36" i="20"/>
  <c r="V35" i="20"/>
  <c r="U35" i="20"/>
  <c r="T35" i="20"/>
  <c r="S35" i="20"/>
  <c r="Q36" i="20"/>
  <c r="R36" i="20"/>
  <c r="P36" i="20"/>
  <c r="R35" i="20"/>
  <c r="Q35" i="20"/>
  <c r="P35" i="20"/>
  <c r="X36" i="28" l="1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9" i="27"/>
  <c r="O9" i="27"/>
  <c r="L36" i="27"/>
  <c r="M36" i="27"/>
  <c r="K36" i="27"/>
  <c r="L35" i="27"/>
  <c r="M35" i="27"/>
  <c r="K35" i="27"/>
  <c r="N34" i="25"/>
  <c r="N36" i="25" s="1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9" i="25"/>
  <c r="L34" i="25"/>
  <c r="L36" i="25" s="1"/>
  <c r="M34" i="25"/>
  <c r="M36" i="25" s="1"/>
  <c r="K34" i="25"/>
  <c r="K36" i="25" s="1"/>
  <c r="L35" i="25"/>
  <c r="M35" i="25"/>
  <c r="N35" i="25"/>
  <c r="K35" i="25"/>
  <c r="AG32" i="26"/>
  <c r="AH32" i="26"/>
  <c r="AI32" i="26"/>
  <c r="AJ32" i="26"/>
  <c r="AK32" i="26"/>
  <c r="AL32" i="26"/>
  <c r="AM32" i="26"/>
  <c r="AN32" i="26"/>
  <c r="AO32" i="26"/>
  <c r="AP32" i="26"/>
  <c r="AQ32" i="26"/>
  <c r="AR32" i="26"/>
  <c r="AS32" i="26"/>
  <c r="AT32" i="26"/>
  <c r="AV32" i="26"/>
  <c r="AW32" i="26"/>
  <c r="AX32" i="26"/>
  <c r="AF32" i="26"/>
  <c r="AW31" i="26"/>
  <c r="AX31" i="26"/>
  <c r="AV31" i="26"/>
  <c r="AG31" i="26"/>
  <c r="AH31" i="26"/>
  <c r="AI31" i="26"/>
  <c r="AJ31" i="26"/>
  <c r="AK31" i="26"/>
  <c r="AL31" i="26"/>
  <c r="AM31" i="26"/>
  <c r="AN31" i="26"/>
  <c r="AO31" i="26"/>
  <c r="AP31" i="26"/>
  <c r="AQ31" i="26"/>
  <c r="AR31" i="26"/>
  <c r="AS31" i="26"/>
  <c r="AT31" i="26"/>
  <c r="AF31" i="26"/>
  <c r="D5" i="30"/>
  <c r="D6" i="30"/>
  <c r="D9" i="30"/>
  <c r="D11" i="30"/>
  <c r="D13" i="30"/>
  <c r="D16" i="30"/>
  <c r="D17" i="30"/>
  <c r="D18" i="30"/>
  <c r="D20" i="30"/>
  <c r="D23" i="30"/>
  <c r="D24" i="30"/>
  <c r="D25" i="30"/>
  <c r="D27" i="30"/>
  <c r="P4" i="30"/>
  <c r="Q4" i="30"/>
  <c r="Q6" i="30"/>
  <c r="Q22" i="30"/>
  <c r="P20" i="30"/>
  <c r="P15" i="30"/>
  <c r="AY29" i="26"/>
  <c r="AY28" i="26"/>
  <c r="BA28" i="26" s="1"/>
  <c r="AY27" i="26"/>
  <c r="AY26" i="26"/>
  <c r="AY24" i="26"/>
  <c r="AY22" i="26"/>
  <c r="AY21" i="26"/>
  <c r="BA21" i="26" s="1"/>
  <c r="AY20" i="26"/>
  <c r="AY19" i="26"/>
  <c r="AY18" i="26"/>
  <c r="AY17" i="26"/>
  <c r="BA17" i="26" s="1"/>
  <c r="AY16" i="26"/>
  <c r="AY15" i="26"/>
  <c r="AY14" i="26"/>
  <c r="AY10" i="26"/>
  <c r="AY11" i="26"/>
  <c r="AY9" i="26"/>
  <c r="BA9" i="26" s="1"/>
  <c r="AY8" i="26"/>
  <c r="BA8" i="26" s="1"/>
  <c r="AZ6" i="26"/>
  <c r="BA6" i="26" s="1"/>
  <c r="AZ7" i="26"/>
  <c r="BA7" i="26" s="1"/>
  <c r="AZ8" i="26"/>
  <c r="AZ9" i="26"/>
  <c r="AZ10" i="26"/>
  <c r="BA10" i="26" s="1"/>
  <c r="AZ11" i="26"/>
  <c r="BA11" i="26" s="1"/>
  <c r="AZ12" i="26"/>
  <c r="BA12" i="26"/>
  <c r="AZ13" i="26"/>
  <c r="BA13" i="26"/>
  <c r="AZ14" i="26"/>
  <c r="BA14" i="26" s="1"/>
  <c r="AZ15" i="26"/>
  <c r="AZ16" i="26"/>
  <c r="BA16" i="26"/>
  <c r="AZ17" i="26"/>
  <c r="AZ18" i="26"/>
  <c r="BA18" i="26" s="1"/>
  <c r="AZ19" i="26"/>
  <c r="BA19" i="26" s="1"/>
  <c r="AZ20" i="26"/>
  <c r="BA20" i="26"/>
  <c r="AZ21" i="26"/>
  <c r="AZ22" i="26"/>
  <c r="AZ23" i="26"/>
  <c r="BA23" i="26" s="1"/>
  <c r="AZ24" i="26"/>
  <c r="BA24" i="26"/>
  <c r="AZ25" i="26"/>
  <c r="BA25" i="26"/>
  <c r="AZ26" i="26"/>
  <c r="BA26" i="26" s="1"/>
  <c r="AZ27" i="26"/>
  <c r="BA27" i="26" s="1"/>
  <c r="AZ28" i="26"/>
  <c r="AZ29" i="26"/>
  <c r="BA29" i="26"/>
  <c r="AZ30" i="26"/>
  <c r="BA5" i="26"/>
  <c r="AZ5" i="26"/>
  <c r="AR30" i="26"/>
  <c r="AQ30" i="26"/>
  <c r="AU30" i="26"/>
  <c r="AY30" i="26" l="1"/>
  <c r="BA30" i="26" s="1"/>
  <c r="AY31" i="26"/>
  <c r="BA22" i="26"/>
  <c r="BA15" i="26"/>
  <c r="AY32" i="26" l="1"/>
  <c r="J6" i="29" l="1"/>
  <c r="AW31" i="28"/>
  <c r="AW32" i="28" s="1"/>
  <c r="M82" i="27"/>
  <c r="N35" i="27"/>
  <c r="AY33" i="26" l="1"/>
  <c r="AY34" i="26" s="1"/>
  <c r="N36" i="27"/>
  <c r="L82" i="23"/>
  <c r="F15" i="21"/>
  <c r="F15" i="20"/>
  <c r="F49" i="19"/>
  <c r="F15" i="19"/>
  <c r="F11" i="19"/>
  <c r="P66" i="44" l="1"/>
  <c r="O66" i="44"/>
  <c r="P65" i="44"/>
  <c r="O65" i="44"/>
  <c r="P64" i="44"/>
  <c r="O64" i="44"/>
  <c r="P63" i="44"/>
  <c r="P62" i="44"/>
  <c r="O62" i="44"/>
  <c r="P61" i="44"/>
  <c r="O61" i="44"/>
  <c r="O37" i="44"/>
  <c r="O36" i="44"/>
  <c r="O35" i="44"/>
  <c r="O34" i="44"/>
  <c r="O33" i="44"/>
  <c r="O32" i="44"/>
  <c r="O10" i="44"/>
  <c r="O9" i="44"/>
  <c r="O8" i="44"/>
  <c r="O7" i="44"/>
  <c r="O6" i="44"/>
  <c r="O5" i="44"/>
  <c r="M54" i="43"/>
  <c r="E55" i="43"/>
  <c r="E54" i="43"/>
  <c r="M54" i="41"/>
  <c r="M55" i="39"/>
  <c r="M54" i="39"/>
  <c r="E56" i="39"/>
  <c r="E55" i="39"/>
  <c r="E54" i="39"/>
  <c r="E54" i="41"/>
  <c r="C42" i="41"/>
  <c r="C40" i="41"/>
  <c r="R67" i="40"/>
  <c r="P67" i="40"/>
  <c r="O67" i="40"/>
  <c r="R66" i="40"/>
  <c r="P66" i="40"/>
  <c r="O66" i="40"/>
  <c r="P65" i="40"/>
  <c r="Q64" i="40"/>
  <c r="P64" i="40"/>
  <c r="O64" i="40"/>
  <c r="P63" i="40"/>
  <c r="O63" i="40"/>
  <c r="Q62" i="40"/>
  <c r="P62" i="40"/>
  <c r="O62" i="40"/>
  <c r="P61" i="40"/>
  <c r="O61" i="40"/>
  <c r="O39" i="40"/>
  <c r="O38" i="40"/>
  <c r="O37" i="40"/>
  <c r="O36" i="40"/>
  <c r="O35" i="40"/>
  <c r="O34" i="40"/>
  <c r="O33" i="40"/>
  <c r="O32" i="40"/>
  <c r="O10" i="40"/>
  <c r="O9" i="40"/>
  <c r="O8" i="40"/>
  <c r="O7" i="40"/>
  <c r="O6" i="40"/>
  <c r="O5" i="40"/>
  <c r="D6" i="39" l="1"/>
  <c r="C6" i="39"/>
  <c r="K6" i="39" s="1"/>
  <c r="D20" i="43" l="1"/>
  <c r="C32" i="43"/>
  <c r="K32" i="43" s="1"/>
  <c r="C32" i="41"/>
  <c r="K32" i="41" s="1"/>
  <c r="D20" i="41"/>
  <c r="D20" i="39"/>
  <c r="C32" i="39"/>
  <c r="K32" i="39" s="1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W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C28" i="30"/>
  <c r="T27" i="30"/>
  <c r="S27" i="30"/>
  <c r="R27" i="30"/>
  <c r="Q27" i="30"/>
  <c r="P27" i="30"/>
  <c r="N27" i="30"/>
  <c r="M27" i="30"/>
  <c r="L27" i="30"/>
  <c r="K27" i="30"/>
  <c r="J27" i="30"/>
  <c r="I27" i="30"/>
  <c r="H27" i="30"/>
  <c r="G27" i="30"/>
  <c r="F27" i="30"/>
  <c r="E27" i="30"/>
  <c r="C27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C26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C25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C24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T22" i="30"/>
  <c r="S22" i="30"/>
  <c r="R22" i="30"/>
  <c r="O22" i="30"/>
  <c r="N22" i="30"/>
  <c r="M22" i="30"/>
  <c r="L22" i="30"/>
  <c r="K22" i="30"/>
  <c r="J22" i="30"/>
  <c r="I22" i="30"/>
  <c r="H22" i="30"/>
  <c r="G22" i="30"/>
  <c r="F22" i="30"/>
  <c r="E22" i="30"/>
  <c r="C22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C21" i="30"/>
  <c r="T20" i="30"/>
  <c r="S20" i="30"/>
  <c r="R20" i="30"/>
  <c r="Q20" i="30"/>
  <c r="O20" i="30"/>
  <c r="N20" i="30"/>
  <c r="M20" i="30"/>
  <c r="L20" i="30"/>
  <c r="K20" i="30"/>
  <c r="J20" i="30"/>
  <c r="I20" i="30"/>
  <c r="H20" i="30"/>
  <c r="G20" i="30"/>
  <c r="F20" i="30"/>
  <c r="E20" i="30"/>
  <c r="C20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C18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C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C16" i="30"/>
  <c r="T15" i="30"/>
  <c r="S15" i="30"/>
  <c r="R15" i="30"/>
  <c r="Q15" i="30"/>
  <c r="O15" i="30"/>
  <c r="N15" i="30"/>
  <c r="M15" i="30"/>
  <c r="L15" i="30"/>
  <c r="K15" i="30"/>
  <c r="J15" i="30"/>
  <c r="I15" i="30"/>
  <c r="H15" i="30"/>
  <c r="G15" i="30"/>
  <c r="F15" i="30"/>
  <c r="E15" i="30"/>
  <c r="C15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C13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C12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C11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C10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C9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C8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C7" i="30"/>
  <c r="T6" i="30"/>
  <c r="S6" i="30"/>
  <c r="R6" i="30"/>
  <c r="P6" i="30"/>
  <c r="O6" i="30"/>
  <c r="N6" i="30"/>
  <c r="M6" i="30"/>
  <c r="L6" i="30"/>
  <c r="K6" i="30"/>
  <c r="J6" i="30"/>
  <c r="I6" i="30"/>
  <c r="H6" i="30"/>
  <c r="G6" i="30"/>
  <c r="F6" i="30"/>
  <c r="E6" i="30"/>
  <c r="C6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C5" i="30"/>
  <c r="T4" i="30"/>
  <c r="S4" i="30"/>
  <c r="R4" i="30"/>
  <c r="O4" i="30"/>
  <c r="N4" i="30"/>
  <c r="M4" i="30"/>
  <c r="L4" i="30"/>
  <c r="K4" i="30"/>
  <c r="J4" i="30"/>
  <c r="I4" i="30"/>
  <c r="H4" i="30"/>
  <c r="G4" i="30"/>
  <c r="F4" i="30"/>
  <c r="E4" i="30"/>
  <c r="W30" i="24"/>
  <c r="Y42" i="24" s="1"/>
  <c r="J7" i="29"/>
  <c r="C7" i="29" s="1"/>
  <c r="K7" i="29"/>
  <c r="D7" i="29" s="1"/>
  <c r="L7" i="29"/>
  <c r="E7" i="29" s="1"/>
  <c r="M7" i="29"/>
  <c r="F7" i="29" s="1"/>
  <c r="J8" i="29"/>
  <c r="C8" i="29" s="1"/>
  <c r="K8" i="29"/>
  <c r="D8" i="29" s="1"/>
  <c r="L8" i="29"/>
  <c r="E8" i="29" s="1"/>
  <c r="M8" i="29"/>
  <c r="F8" i="29" s="1"/>
  <c r="J9" i="29"/>
  <c r="C9" i="29" s="1"/>
  <c r="K9" i="29"/>
  <c r="D9" i="29" s="1"/>
  <c r="L9" i="29"/>
  <c r="E9" i="29" s="1"/>
  <c r="M9" i="29"/>
  <c r="F9" i="29" s="1"/>
  <c r="J10" i="29"/>
  <c r="C10" i="29" s="1"/>
  <c r="K10" i="29"/>
  <c r="D10" i="29" s="1"/>
  <c r="L10" i="29"/>
  <c r="E10" i="29" s="1"/>
  <c r="M10" i="29"/>
  <c r="F10" i="29" s="1"/>
  <c r="J11" i="29"/>
  <c r="C11" i="29" s="1"/>
  <c r="K11" i="29"/>
  <c r="D11" i="29" s="1"/>
  <c r="L11" i="29"/>
  <c r="E11" i="29" s="1"/>
  <c r="M11" i="29"/>
  <c r="F11" i="29" s="1"/>
  <c r="J12" i="29"/>
  <c r="C12" i="29" s="1"/>
  <c r="K12" i="29"/>
  <c r="D12" i="29" s="1"/>
  <c r="L12" i="29"/>
  <c r="E12" i="29" s="1"/>
  <c r="M12" i="29"/>
  <c r="F12" i="29" s="1"/>
  <c r="J13" i="29"/>
  <c r="C13" i="29" s="1"/>
  <c r="K13" i="29"/>
  <c r="D13" i="29" s="1"/>
  <c r="L13" i="29"/>
  <c r="E13" i="29" s="1"/>
  <c r="M13" i="29"/>
  <c r="F13" i="29" s="1"/>
  <c r="J14" i="29"/>
  <c r="C14" i="29" s="1"/>
  <c r="K14" i="29"/>
  <c r="D14" i="29" s="1"/>
  <c r="L14" i="29"/>
  <c r="E14" i="29" s="1"/>
  <c r="M14" i="29"/>
  <c r="F14" i="29" s="1"/>
  <c r="J15" i="29"/>
  <c r="C15" i="29" s="1"/>
  <c r="K15" i="29"/>
  <c r="D15" i="29" s="1"/>
  <c r="L15" i="29"/>
  <c r="E15" i="29" s="1"/>
  <c r="M15" i="29"/>
  <c r="F15" i="29" s="1"/>
  <c r="J16" i="29"/>
  <c r="C16" i="29" s="1"/>
  <c r="K16" i="29"/>
  <c r="D16" i="29" s="1"/>
  <c r="L16" i="29"/>
  <c r="E16" i="29" s="1"/>
  <c r="M16" i="29"/>
  <c r="F16" i="29" s="1"/>
  <c r="J17" i="29"/>
  <c r="C17" i="29" s="1"/>
  <c r="K17" i="29"/>
  <c r="D17" i="29" s="1"/>
  <c r="L17" i="29"/>
  <c r="E17" i="29" s="1"/>
  <c r="M17" i="29"/>
  <c r="F17" i="29" s="1"/>
  <c r="J18" i="29"/>
  <c r="C18" i="29" s="1"/>
  <c r="K18" i="29"/>
  <c r="D18" i="29" s="1"/>
  <c r="L18" i="29"/>
  <c r="E18" i="29" s="1"/>
  <c r="M18" i="29"/>
  <c r="F18" i="29" s="1"/>
  <c r="J19" i="29"/>
  <c r="C19" i="29" s="1"/>
  <c r="K19" i="29"/>
  <c r="D19" i="29" s="1"/>
  <c r="L19" i="29"/>
  <c r="E19" i="29" s="1"/>
  <c r="M19" i="29"/>
  <c r="F19" i="29" s="1"/>
  <c r="J20" i="29"/>
  <c r="C20" i="29" s="1"/>
  <c r="K20" i="29"/>
  <c r="D20" i="29" s="1"/>
  <c r="L20" i="29"/>
  <c r="E20" i="29" s="1"/>
  <c r="M20" i="29"/>
  <c r="F20" i="29" s="1"/>
  <c r="J21" i="29"/>
  <c r="C21" i="29" s="1"/>
  <c r="K21" i="29"/>
  <c r="D21" i="29" s="1"/>
  <c r="L21" i="29"/>
  <c r="E21" i="29" s="1"/>
  <c r="M21" i="29"/>
  <c r="F21" i="29" s="1"/>
  <c r="J22" i="29"/>
  <c r="C22" i="29" s="1"/>
  <c r="K22" i="29"/>
  <c r="D22" i="29" s="1"/>
  <c r="L22" i="29"/>
  <c r="E22" i="29" s="1"/>
  <c r="M22" i="29"/>
  <c r="F22" i="29" s="1"/>
  <c r="J23" i="29"/>
  <c r="C23" i="29" s="1"/>
  <c r="K23" i="29"/>
  <c r="D23" i="29" s="1"/>
  <c r="L23" i="29"/>
  <c r="E23" i="29" s="1"/>
  <c r="M23" i="29"/>
  <c r="F23" i="29" s="1"/>
  <c r="J24" i="29"/>
  <c r="C24" i="29" s="1"/>
  <c r="K24" i="29"/>
  <c r="D24" i="29" s="1"/>
  <c r="L24" i="29"/>
  <c r="E24" i="29" s="1"/>
  <c r="M24" i="29"/>
  <c r="F24" i="29" s="1"/>
  <c r="J25" i="29"/>
  <c r="C25" i="29" s="1"/>
  <c r="K25" i="29"/>
  <c r="D25" i="29" s="1"/>
  <c r="L25" i="29"/>
  <c r="E25" i="29" s="1"/>
  <c r="M25" i="29"/>
  <c r="F25" i="29" s="1"/>
  <c r="J26" i="29"/>
  <c r="C26" i="29" s="1"/>
  <c r="K26" i="29"/>
  <c r="D26" i="29" s="1"/>
  <c r="L26" i="29"/>
  <c r="E26" i="29" s="1"/>
  <c r="M26" i="29"/>
  <c r="F26" i="29" s="1"/>
  <c r="J27" i="29"/>
  <c r="C27" i="29" s="1"/>
  <c r="K27" i="29"/>
  <c r="D27" i="29" s="1"/>
  <c r="L27" i="29"/>
  <c r="E27" i="29" s="1"/>
  <c r="M27" i="29"/>
  <c r="F27" i="29" s="1"/>
  <c r="J28" i="29"/>
  <c r="C28" i="29" s="1"/>
  <c r="K28" i="29"/>
  <c r="D28" i="29" s="1"/>
  <c r="L28" i="29"/>
  <c r="E28" i="29" s="1"/>
  <c r="M28" i="29"/>
  <c r="F28" i="29" s="1"/>
  <c r="J29" i="29"/>
  <c r="C29" i="29" s="1"/>
  <c r="K29" i="29"/>
  <c r="D29" i="29" s="1"/>
  <c r="L29" i="29"/>
  <c r="E29" i="29" s="1"/>
  <c r="M29" i="29"/>
  <c r="F29" i="29" s="1"/>
  <c r="J30" i="29"/>
  <c r="C30" i="29" s="1"/>
  <c r="K30" i="29"/>
  <c r="D30" i="29" s="1"/>
  <c r="L30" i="29"/>
  <c r="E30" i="29" s="1"/>
  <c r="M30" i="29"/>
  <c r="F30" i="29" s="1"/>
  <c r="J31" i="29"/>
  <c r="C32" i="29" s="1"/>
  <c r="K31" i="29"/>
  <c r="D32" i="29" s="1"/>
  <c r="L31" i="29"/>
  <c r="E32" i="29" s="1"/>
  <c r="M31" i="29"/>
  <c r="F32" i="29" s="1"/>
  <c r="K6" i="29"/>
  <c r="D6" i="29" s="1"/>
  <c r="L6" i="29"/>
  <c r="E6" i="29" s="1"/>
  <c r="M6" i="29"/>
  <c r="F6" i="29" s="1"/>
  <c r="C6" i="29"/>
  <c r="F55" i="21"/>
  <c r="F41" i="21"/>
  <c r="F7" i="21"/>
  <c r="I7" i="21" s="1"/>
  <c r="F7" i="20"/>
  <c r="F41" i="20"/>
  <c r="F55" i="20"/>
  <c r="F55" i="19"/>
  <c r="F41" i="19"/>
  <c r="F7" i="19"/>
  <c r="J83" i="27"/>
  <c r="X30" i="28"/>
  <c r="C4" i="30"/>
  <c r="E54" i="27"/>
  <c r="D54" i="27"/>
  <c r="C54" i="27"/>
  <c r="E52" i="27"/>
  <c r="D52" i="27"/>
  <c r="C52" i="27"/>
  <c r="E50" i="27"/>
  <c r="C51" i="27" s="1"/>
  <c r="D50" i="27"/>
  <c r="C50" i="27"/>
  <c r="E48" i="27"/>
  <c r="D48" i="27"/>
  <c r="C48" i="27"/>
  <c r="E46" i="27"/>
  <c r="D46" i="27"/>
  <c r="C46" i="27"/>
  <c r="F46" i="27" s="1"/>
  <c r="E44" i="27"/>
  <c r="D44" i="27"/>
  <c r="C44" i="27"/>
  <c r="C45" i="27" s="1"/>
  <c r="E42" i="27"/>
  <c r="D42" i="27"/>
  <c r="F42" i="27" s="1"/>
  <c r="C42" i="27"/>
  <c r="E40" i="27"/>
  <c r="D40" i="27"/>
  <c r="C40" i="27"/>
  <c r="E38" i="27"/>
  <c r="D38" i="27"/>
  <c r="C38" i="27"/>
  <c r="E36" i="27"/>
  <c r="C37" i="27" s="1"/>
  <c r="D36" i="27"/>
  <c r="C36" i="27"/>
  <c r="E34" i="27"/>
  <c r="D34" i="27"/>
  <c r="C34" i="27"/>
  <c r="E32" i="27"/>
  <c r="D32" i="27"/>
  <c r="C32" i="27"/>
  <c r="F32" i="27" s="1"/>
  <c r="E30" i="27"/>
  <c r="D30" i="27"/>
  <c r="C30" i="27"/>
  <c r="F30" i="27" s="1"/>
  <c r="E28" i="27"/>
  <c r="D28" i="27"/>
  <c r="C28" i="27"/>
  <c r="E26" i="27"/>
  <c r="D26" i="27"/>
  <c r="F26" i="27" s="1"/>
  <c r="E27" i="27" s="1"/>
  <c r="C26" i="27"/>
  <c r="E24" i="27"/>
  <c r="D24" i="27"/>
  <c r="C24" i="27"/>
  <c r="E22" i="27"/>
  <c r="D22" i="27"/>
  <c r="C22" i="27"/>
  <c r="E20" i="27"/>
  <c r="F20" i="27" s="1"/>
  <c r="D20" i="27"/>
  <c r="C20" i="27"/>
  <c r="E18" i="27"/>
  <c r="C19" i="27" s="1"/>
  <c r="D18" i="27"/>
  <c r="C18" i="27"/>
  <c r="E16" i="27"/>
  <c r="D16" i="27"/>
  <c r="C16" i="27"/>
  <c r="F16" i="27" s="1"/>
  <c r="E14" i="27"/>
  <c r="D14" i="27"/>
  <c r="C14" i="27"/>
  <c r="C15" i="27" s="1"/>
  <c r="E12" i="27"/>
  <c r="F12" i="27" s="1"/>
  <c r="D12" i="27"/>
  <c r="C12" i="27"/>
  <c r="E10" i="27"/>
  <c r="D10" i="27"/>
  <c r="C10" i="27"/>
  <c r="E8" i="27"/>
  <c r="D8" i="27"/>
  <c r="C8" i="27"/>
  <c r="E6" i="27"/>
  <c r="D6" i="27"/>
  <c r="C6" i="27"/>
  <c r="E54" i="25"/>
  <c r="D54" i="25"/>
  <c r="C54" i="25"/>
  <c r="E52" i="25"/>
  <c r="D52" i="25"/>
  <c r="C52" i="25"/>
  <c r="E50" i="25"/>
  <c r="D50" i="25"/>
  <c r="C50" i="25"/>
  <c r="E48" i="25"/>
  <c r="D48" i="25"/>
  <c r="C48" i="25"/>
  <c r="E46" i="25"/>
  <c r="D46" i="25"/>
  <c r="C46" i="25"/>
  <c r="C47" i="25" s="1"/>
  <c r="E44" i="25"/>
  <c r="D44" i="25"/>
  <c r="C44" i="25"/>
  <c r="E42" i="25"/>
  <c r="D42" i="25"/>
  <c r="C42" i="25"/>
  <c r="E40" i="25"/>
  <c r="C41" i="25" s="1"/>
  <c r="D40" i="25"/>
  <c r="C40" i="25"/>
  <c r="E38" i="25"/>
  <c r="D38" i="25"/>
  <c r="C38" i="25"/>
  <c r="E36" i="25"/>
  <c r="D36" i="25"/>
  <c r="C36" i="25"/>
  <c r="E34" i="25"/>
  <c r="D34" i="25"/>
  <c r="C34" i="25"/>
  <c r="E32" i="25"/>
  <c r="D32" i="25"/>
  <c r="C32" i="25"/>
  <c r="E30" i="25"/>
  <c r="D30" i="25"/>
  <c r="C30" i="25"/>
  <c r="E28" i="25"/>
  <c r="D28" i="25"/>
  <c r="F28" i="25" s="1"/>
  <c r="E29" i="25" s="1"/>
  <c r="C28" i="25"/>
  <c r="E26" i="25"/>
  <c r="D26" i="25"/>
  <c r="C26" i="25"/>
  <c r="E24" i="25"/>
  <c r="C25" i="25" s="1"/>
  <c r="D24" i="25"/>
  <c r="C24" i="25"/>
  <c r="E22" i="25"/>
  <c r="D22" i="25"/>
  <c r="C22" i="25"/>
  <c r="E20" i="25"/>
  <c r="D20" i="25"/>
  <c r="C20" i="25"/>
  <c r="E18" i="25"/>
  <c r="D18" i="25"/>
  <c r="C18" i="25"/>
  <c r="E16" i="25"/>
  <c r="D16" i="25"/>
  <c r="C16" i="25"/>
  <c r="E14" i="25"/>
  <c r="D14" i="25"/>
  <c r="C14" i="25"/>
  <c r="E12" i="25"/>
  <c r="D12" i="25"/>
  <c r="C12" i="25"/>
  <c r="E10" i="25"/>
  <c r="C11" i="25" s="1"/>
  <c r="D10" i="25"/>
  <c r="C10" i="25"/>
  <c r="E8" i="25"/>
  <c r="C9" i="25" s="1"/>
  <c r="D8" i="25"/>
  <c r="C8" i="25"/>
  <c r="E6" i="25"/>
  <c r="D6" i="25"/>
  <c r="C6" i="25"/>
  <c r="E54" i="23"/>
  <c r="D54" i="23"/>
  <c r="E52" i="23"/>
  <c r="D52" i="23"/>
  <c r="E50" i="23"/>
  <c r="D50" i="23"/>
  <c r="E48" i="23"/>
  <c r="D48" i="23"/>
  <c r="E46" i="23"/>
  <c r="D46" i="23"/>
  <c r="E44" i="23"/>
  <c r="D44" i="23"/>
  <c r="E42" i="23"/>
  <c r="D42" i="23"/>
  <c r="E40" i="23"/>
  <c r="D40" i="23"/>
  <c r="E38" i="23"/>
  <c r="D38" i="23"/>
  <c r="E36" i="23"/>
  <c r="D36" i="23"/>
  <c r="E34" i="23"/>
  <c r="D34" i="23"/>
  <c r="E32" i="23"/>
  <c r="D32" i="23"/>
  <c r="E30" i="23"/>
  <c r="D30" i="23"/>
  <c r="E28" i="23"/>
  <c r="D28" i="23"/>
  <c r="E26" i="23"/>
  <c r="D26" i="23"/>
  <c r="E24" i="23"/>
  <c r="D24" i="23"/>
  <c r="E22" i="23"/>
  <c r="D22" i="23"/>
  <c r="E20" i="23"/>
  <c r="D20" i="23"/>
  <c r="E18" i="23"/>
  <c r="D18" i="23"/>
  <c r="E16" i="23"/>
  <c r="C17" i="23" s="1"/>
  <c r="D16" i="23"/>
  <c r="E14" i="23"/>
  <c r="D14" i="23"/>
  <c r="E12" i="23"/>
  <c r="D12" i="23"/>
  <c r="L83" i="23"/>
  <c r="E10" i="23"/>
  <c r="C11" i="23" s="1"/>
  <c r="D10" i="23"/>
  <c r="E8" i="23"/>
  <c r="D8" i="23"/>
  <c r="E6" i="23"/>
  <c r="D6" i="23"/>
  <c r="C54" i="23"/>
  <c r="C52" i="23"/>
  <c r="C53" i="23" s="1"/>
  <c r="C50" i="23"/>
  <c r="C51" i="23" s="1"/>
  <c r="C48" i="23"/>
  <c r="C46" i="23"/>
  <c r="C44" i="23"/>
  <c r="C42" i="23"/>
  <c r="C40" i="23"/>
  <c r="C38" i="23"/>
  <c r="F38" i="23" s="1"/>
  <c r="C36" i="23"/>
  <c r="F36" i="23" s="1"/>
  <c r="E37" i="23" s="1"/>
  <c r="C34" i="23"/>
  <c r="C32" i="23"/>
  <c r="C30" i="23"/>
  <c r="C28" i="23"/>
  <c r="C26" i="23"/>
  <c r="C24" i="23"/>
  <c r="C22" i="23"/>
  <c r="C23" i="23" s="1"/>
  <c r="C20" i="23"/>
  <c r="C21" i="23" s="1"/>
  <c r="C18" i="23"/>
  <c r="C19" i="23" s="1"/>
  <c r="C16" i="23"/>
  <c r="C14" i="23"/>
  <c r="C12" i="23"/>
  <c r="C10" i="23"/>
  <c r="C8" i="23"/>
  <c r="C6" i="23"/>
  <c r="C7" i="23" s="1"/>
  <c r="G55" i="21"/>
  <c r="J55" i="21" s="1"/>
  <c r="C55" i="21"/>
  <c r="E55" i="21" s="1"/>
  <c r="C56" i="21" s="1"/>
  <c r="G53" i="21"/>
  <c r="J53" i="21" s="1"/>
  <c r="F53" i="21"/>
  <c r="C53" i="21"/>
  <c r="E53" i="21" s="1"/>
  <c r="G51" i="21"/>
  <c r="F51" i="21"/>
  <c r="C51" i="21"/>
  <c r="G49" i="21"/>
  <c r="J49" i="21" s="1"/>
  <c r="F49" i="21"/>
  <c r="C49" i="21"/>
  <c r="G47" i="21"/>
  <c r="F47" i="21"/>
  <c r="C47" i="21"/>
  <c r="E47" i="21" s="1"/>
  <c r="C48" i="21" s="1"/>
  <c r="G45" i="21"/>
  <c r="J45" i="21" s="1"/>
  <c r="F45" i="21"/>
  <c r="C45" i="21"/>
  <c r="E45" i="21" s="1"/>
  <c r="G43" i="21"/>
  <c r="J43" i="21" s="1"/>
  <c r="F43" i="21"/>
  <c r="F42" i="22" s="1"/>
  <c r="C43" i="21"/>
  <c r="E43" i="21" s="1"/>
  <c r="G41" i="21"/>
  <c r="J41" i="21" s="1"/>
  <c r="C41" i="21"/>
  <c r="E41" i="21" s="1"/>
  <c r="C42" i="21" s="1"/>
  <c r="G39" i="21"/>
  <c r="H39" i="21" s="1"/>
  <c r="G37" i="21"/>
  <c r="J37" i="21" s="1"/>
  <c r="K37" i="21" s="1"/>
  <c r="G35" i="21"/>
  <c r="J35" i="21" s="1"/>
  <c r="F35" i="21"/>
  <c r="C35" i="21"/>
  <c r="G33" i="21"/>
  <c r="J33" i="21" s="1"/>
  <c r="F33" i="21"/>
  <c r="C33" i="21"/>
  <c r="G31" i="21"/>
  <c r="F31" i="21"/>
  <c r="C31" i="21"/>
  <c r="G29" i="21"/>
  <c r="F29" i="21"/>
  <c r="C29" i="21"/>
  <c r="E29" i="21" s="1"/>
  <c r="C30" i="21" s="1"/>
  <c r="G27" i="21"/>
  <c r="J27" i="21" s="1"/>
  <c r="F27" i="21"/>
  <c r="C27" i="21"/>
  <c r="G25" i="21"/>
  <c r="J25" i="21" s="1"/>
  <c r="F25" i="21"/>
  <c r="C25" i="21"/>
  <c r="E25" i="21" s="1"/>
  <c r="G23" i="21"/>
  <c r="J23" i="21" s="1"/>
  <c r="J22" i="22" s="1"/>
  <c r="F23" i="21"/>
  <c r="C23" i="21"/>
  <c r="G21" i="21"/>
  <c r="J21" i="21" s="1"/>
  <c r="F21" i="21"/>
  <c r="C21" i="21"/>
  <c r="G19" i="21"/>
  <c r="F19" i="21"/>
  <c r="C19" i="21"/>
  <c r="G17" i="21"/>
  <c r="J17" i="21" s="1"/>
  <c r="F17" i="21"/>
  <c r="C17" i="21"/>
  <c r="E17" i="21" s="1"/>
  <c r="C18" i="21" s="1"/>
  <c r="G15" i="21"/>
  <c r="H15" i="21" s="1"/>
  <c r="F16" i="21" s="1"/>
  <c r="C15" i="21"/>
  <c r="I15" i="21" s="1"/>
  <c r="G13" i="21"/>
  <c r="J13" i="21" s="1"/>
  <c r="F13" i="21"/>
  <c r="C13" i="21"/>
  <c r="C12" i="22" s="1"/>
  <c r="G11" i="21"/>
  <c r="F11" i="21"/>
  <c r="C11" i="21"/>
  <c r="E11" i="21" s="1"/>
  <c r="G9" i="21"/>
  <c r="J9" i="21" s="1"/>
  <c r="F9" i="21"/>
  <c r="C9" i="21"/>
  <c r="G7" i="21"/>
  <c r="G55" i="20"/>
  <c r="J55" i="20"/>
  <c r="C55" i="20"/>
  <c r="G53" i="20"/>
  <c r="J53" i="20" s="1"/>
  <c r="F53" i="20"/>
  <c r="I53" i="20" s="1"/>
  <c r="C53" i="20"/>
  <c r="G51" i="20"/>
  <c r="J51" i="20" s="1"/>
  <c r="F51" i="20"/>
  <c r="C51" i="20"/>
  <c r="G49" i="20"/>
  <c r="J49" i="20" s="1"/>
  <c r="F49" i="20"/>
  <c r="C49" i="20"/>
  <c r="E49" i="20" s="1"/>
  <c r="G47" i="20"/>
  <c r="J47" i="20" s="1"/>
  <c r="F47" i="20"/>
  <c r="H47" i="20" s="1"/>
  <c r="C47" i="20"/>
  <c r="E47" i="20" s="1"/>
  <c r="G45" i="20"/>
  <c r="J45" i="20" s="1"/>
  <c r="F45" i="20"/>
  <c r="C45" i="20"/>
  <c r="E45" i="20" s="1"/>
  <c r="G43" i="20"/>
  <c r="J43" i="20" s="1"/>
  <c r="F43" i="20"/>
  <c r="C43" i="20"/>
  <c r="G41" i="20"/>
  <c r="C41" i="20"/>
  <c r="E41" i="20" s="1"/>
  <c r="G39" i="20"/>
  <c r="H39" i="20" s="1"/>
  <c r="G37" i="20"/>
  <c r="H37" i="20" s="1"/>
  <c r="G35" i="20"/>
  <c r="F35" i="20"/>
  <c r="C35" i="20"/>
  <c r="G33" i="20"/>
  <c r="J33" i="20" s="1"/>
  <c r="F33" i="20"/>
  <c r="C33" i="20"/>
  <c r="E33" i="20" s="1"/>
  <c r="G31" i="20"/>
  <c r="F31" i="20"/>
  <c r="C31" i="20"/>
  <c r="E31" i="20" s="1"/>
  <c r="C32" i="20" s="1"/>
  <c r="G29" i="20"/>
  <c r="F29" i="20"/>
  <c r="C29" i="20"/>
  <c r="G27" i="20"/>
  <c r="F27" i="20"/>
  <c r="C27" i="20"/>
  <c r="G25" i="20"/>
  <c r="J25" i="20" s="1"/>
  <c r="F25" i="20"/>
  <c r="C25" i="20"/>
  <c r="E25" i="20" s="1"/>
  <c r="G23" i="20"/>
  <c r="J23" i="20" s="1"/>
  <c r="F23" i="20"/>
  <c r="C23" i="20"/>
  <c r="E23" i="20" s="1"/>
  <c r="G21" i="20"/>
  <c r="J21" i="20" s="1"/>
  <c r="F21" i="20"/>
  <c r="C21" i="20"/>
  <c r="G19" i="20"/>
  <c r="J19" i="20" s="1"/>
  <c r="F19" i="20"/>
  <c r="C19" i="20"/>
  <c r="E19" i="20" s="1"/>
  <c r="G17" i="20"/>
  <c r="J17" i="20" s="1"/>
  <c r="F17" i="20"/>
  <c r="C17" i="20"/>
  <c r="E17" i="20" s="1"/>
  <c r="G15" i="20"/>
  <c r="J15" i="20" s="1"/>
  <c r="C15" i="20"/>
  <c r="I15" i="20" s="1"/>
  <c r="G13" i="20"/>
  <c r="J13" i="20" s="1"/>
  <c r="F13" i="20"/>
  <c r="C13" i="20"/>
  <c r="G11" i="20"/>
  <c r="J11" i="20" s="1"/>
  <c r="F11" i="20"/>
  <c r="C11" i="20"/>
  <c r="G9" i="20"/>
  <c r="J9" i="20" s="1"/>
  <c r="F9" i="20"/>
  <c r="H9" i="20" s="1"/>
  <c r="F10" i="20" s="1"/>
  <c r="C9" i="20"/>
  <c r="G7" i="20"/>
  <c r="J7" i="20" s="1"/>
  <c r="G17" i="19"/>
  <c r="J17" i="19" s="1"/>
  <c r="G15" i="19"/>
  <c r="G55" i="19"/>
  <c r="J55" i="19" s="1"/>
  <c r="G53" i="19"/>
  <c r="J53" i="19" s="1"/>
  <c r="F53" i="19"/>
  <c r="G51" i="19"/>
  <c r="J51" i="19" s="1"/>
  <c r="F51" i="19"/>
  <c r="G49" i="19"/>
  <c r="G47" i="19"/>
  <c r="J47" i="19" s="1"/>
  <c r="F47" i="19"/>
  <c r="G45" i="19"/>
  <c r="J45" i="19" s="1"/>
  <c r="F45" i="19"/>
  <c r="P150" i="19" s="1"/>
  <c r="G43" i="19"/>
  <c r="J43" i="19" s="1"/>
  <c r="F43" i="19"/>
  <c r="G41" i="19"/>
  <c r="J41" i="19" s="1"/>
  <c r="G39" i="19"/>
  <c r="J39" i="19" s="1"/>
  <c r="K39" i="19" s="1"/>
  <c r="G37" i="19"/>
  <c r="J37" i="19" s="1"/>
  <c r="G33" i="19"/>
  <c r="J33" i="19" s="1"/>
  <c r="G35" i="19"/>
  <c r="F35" i="19"/>
  <c r="P147" i="19" s="1"/>
  <c r="F33" i="19"/>
  <c r="G31" i="19"/>
  <c r="F31" i="19"/>
  <c r="P149" i="19" s="1"/>
  <c r="G29" i="19"/>
  <c r="J29" i="19" s="1"/>
  <c r="F29" i="19"/>
  <c r="G27" i="19"/>
  <c r="J27" i="19" s="1"/>
  <c r="F27" i="19"/>
  <c r="P148" i="19" s="1"/>
  <c r="G25" i="19"/>
  <c r="J25" i="19" s="1"/>
  <c r="F25" i="19"/>
  <c r="G23" i="19"/>
  <c r="J23" i="19" s="1"/>
  <c r="F23" i="19"/>
  <c r="I23" i="19" s="1"/>
  <c r="K23" i="19" s="1"/>
  <c r="J24" i="19" s="1"/>
  <c r="G21" i="19"/>
  <c r="J21" i="19" s="1"/>
  <c r="F21" i="19"/>
  <c r="G19" i="19"/>
  <c r="J19" i="19" s="1"/>
  <c r="F19" i="19"/>
  <c r="P151" i="19" s="1"/>
  <c r="F17" i="19"/>
  <c r="G13" i="19"/>
  <c r="J13" i="19" s="1"/>
  <c r="F13" i="19"/>
  <c r="P152" i="19" s="1"/>
  <c r="G11" i="19"/>
  <c r="J11" i="19" s="1"/>
  <c r="G9" i="19"/>
  <c r="J9" i="19" s="1"/>
  <c r="F9" i="19"/>
  <c r="I9" i="19" s="1"/>
  <c r="G7" i="19"/>
  <c r="J7" i="19" s="1"/>
  <c r="C55" i="19"/>
  <c r="C53" i="19"/>
  <c r="E53" i="19" s="1"/>
  <c r="C51" i="19"/>
  <c r="C49" i="19"/>
  <c r="E49" i="19"/>
  <c r="C50" i="19" s="1"/>
  <c r="C47" i="19"/>
  <c r="E47" i="19" s="1"/>
  <c r="C45" i="19"/>
  <c r="I45" i="19" s="1"/>
  <c r="C43" i="19"/>
  <c r="E43" i="19" s="1"/>
  <c r="C44" i="19" s="1"/>
  <c r="C41" i="19"/>
  <c r="E41" i="19" s="1"/>
  <c r="C35" i="19"/>
  <c r="C33" i="19"/>
  <c r="E33" i="19" s="1"/>
  <c r="C31" i="19"/>
  <c r="E31" i="19"/>
  <c r="C29" i="19"/>
  <c r="E29" i="19" s="1"/>
  <c r="C27" i="19"/>
  <c r="I27" i="19" s="1"/>
  <c r="C25" i="19"/>
  <c r="E25" i="19" s="1"/>
  <c r="C26" i="19" s="1"/>
  <c r="C23" i="19"/>
  <c r="E23" i="19" s="1"/>
  <c r="C21" i="19"/>
  <c r="E21" i="19"/>
  <c r="C22" i="19" s="1"/>
  <c r="C19" i="19"/>
  <c r="E19" i="19" s="1"/>
  <c r="O151" i="19" s="1"/>
  <c r="C17" i="19"/>
  <c r="E17" i="19" s="1"/>
  <c r="C18" i="19" s="1"/>
  <c r="C15" i="19"/>
  <c r="E15" i="19" s="1"/>
  <c r="C13" i="19"/>
  <c r="I13" i="19" s="1"/>
  <c r="C9" i="19"/>
  <c r="C11" i="19"/>
  <c r="I11" i="19" s="1"/>
  <c r="S62" i="44"/>
  <c r="S63" i="44"/>
  <c r="S64" i="44"/>
  <c r="S65" i="44"/>
  <c r="S66" i="44"/>
  <c r="S61" i="44"/>
  <c r="S66" i="40"/>
  <c r="S65" i="40"/>
  <c r="S64" i="40"/>
  <c r="S63" i="40"/>
  <c r="S62" i="40"/>
  <c r="S61" i="40"/>
  <c r="J38" i="39"/>
  <c r="I54" i="41"/>
  <c r="D54" i="41"/>
  <c r="C54" i="41"/>
  <c r="I52" i="41"/>
  <c r="J52" i="41"/>
  <c r="D52" i="41"/>
  <c r="G52" i="41" s="1"/>
  <c r="D53" i="41" s="1"/>
  <c r="I50" i="41"/>
  <c r="J50" i="41"/>
  <c r="I51" i="41" s="1"/>
  <c r="E50" i="41"/>
  <c r="M50" i="41" s="1"/>
  <c r="C50" i="41"/>
  <c r="K50" i="41" s="1"/>
  <c r="I48" i="41"/>
  <c r="D48" i="41"/>
  <c r="C48" i="41"/>
  <c r="I46" i="41"/>
  <c r="D46" i="41"/>
  <c r="C46" i="41"/>
  <c r="I44" i="41"/>
  <c r="F44" i="41"/>
  <c r="D44" i="41"/>
  <c r="C44" i="41"/>
  <c r="K44" i="41" s="1"/>
  <c r="O66" i="42" s="1"/>
  <c r="I42" i="41"/>
  <c r="H42" i="41"/>
  <c r="D42" i="41"/>
  <c r="K42" i="41"/>
  <c r="I40" i="41"/>
  <c r="J40" i="41" s="1"/>
  <c r="H40" i="41"/>
  <c r="E40" i="41"/>
  <c r="M40" i="41"/>
  <c r="Q62" i="42" s="1"/>
  <c r="D40" i="41"/>
  <c r="D38" i="41"/>
  <c r="G38" i="41"/>
  <c r="I36" i="41"/>
  <c r="D36" i="41"/>
  <c r="G36" i="41" s="1"/>
  <c r="D37" i="41" s="1"/>
  <c r="I34" i="41"/>
  <c r="H34" i="41"/>
  <c r="D34" i="41"/>
  <c r="C34" i="41"/>
  <c r="I32" i="41"/>
  <c r="J32" i="41"/>
  <c r="I33" i="41" s="1"/>
  <c r="D32" i="41"/>
  <c r="G32" i="41" s="1"/>
  <c r="I30" i="41"/>
  <c r="H30" i="41"/>
  <c r="F30" i="41"/>
  <c r="N30" i="41" s="1"/>
  <c r="D30" i="41"/>
  <c r="C30" i="41"/>
  <c r="I28" i="41"/>
  <c r="H28" i="41"/>
  <c r="D28" i="41"/>
  <c r="C28" i="41"/>
  <c r="I26" i="41"/>
  <c r="J26" i="41" s="1"/>
  <c r="F26" i="41"/>
  <c r="N26" i="41" s="1"/>
  <c r="D26" i="41"/>
  <c r="I24" i="41"/>
  <c r="H24" i="41"/>
  <c r="D24" i="41"/>
  <c r="C24" i="41"/>
  <c r="I22" i="41"/>
  <c r="H22" i="41"/>
  <c r="K22" i="41" s="1"/>
  <c r="O63" i="42" s="1"/>
  <c r="D22" i="41"/>
  <c r="C22" i="41"/>
  <c r="I20" i="41"/>
  <c r="L20" i="41" s="1"/>
  <c r="H20" i="41"/>
  <c r="C20" i="41"/>
  <c r="G20" i="41" s="1"/>
  <c r="I18" i="41"/>
  <c r="J18" i="41" s="1"/>
  <c r="D18" i="41"/>
  <c r="G18" i="41" s="1"/>
  <c r="O9" i="42" s="1"/>
  <c r="I16" i="41"/>
  <c r="H16" i="41"/>
  <c r="D16" i="41"/>
  <c r="C16" i="41"/>
  <c r="I14" i="41"/>
  <c r="J14" i="41" s="1"/>
  <c r="D14" i="41"/>
  <c r="C14" i="41"/>
  <c r="I12" i="41"/>
  <c r="H12" i="41"/>
  <c r="E12" i="41"/>
  <c r="M12" i="41" s="1"/>
  <c r="D12" i="41"/>
  <c r="C12" i="41"/>
  <c r="I10" i="41"/>
  <c r="L10" i="41"/>
  <c r="C10" i="41"/>
  <c r="I8" i="41"/>
  <c r="H8" i="41"/>
  <c r="D8" i="41"/>
  <c r="C8" i="41"/>
  <c r="I6" i="41"/>
  <c r="J6" i="41" s="1"/>
  <c r="I7" i="41" s="1"/>
  <c r="D6" i="41"/>
  <c r="C6" i="41"/>
  <c r="K6" i="41"/>
  <c r="K54" i="41"/>
  <c r="K46" i="41"/>
  <c r="I54" i="39"/>
  <c r="J54" i="39"/>
  <c r="D54" i="39"/>
  <c r="C54" i="39"/>
  <c r="K54" i="39" s="1"/>
  <c r="I52" i="39"/>
  <c r="D52" i="39"/>
  <c r="G52" i="39" s="1"/>
  <c r="I50" i="39"/>
  <c r="L50" i="39" s="1"/>
  <c r="E50" i="39"/>
  <c r="C50" i="39"/>
  <c r="K50" i="39" s="1"/>
  <c r="I48" i="39"/>
  <c r="J48" i="39" s="1"/>
  <c r="I49" i="39" s="1"/>
  <c r="D48" i="39"/>
  <c r="C48" i="39"/>
  <c r="I46" i="39"/>
  <c r="J46" i="39" s="1"/>
  <c r="D46" i="39"/>
  <c r="C46" i="39"/>
  <c r="I44" i="39"/>
  <c r="F44" i="39"/>
  <c r="N44" i="39" s="1"/>
  <c r="N56" i="39" s="1"/>
  <c r="R68" i="40" s="1"/>
  <c r="D44" i="39"/>
  <c r="C44" i="39"/>
  <c r="K44" i="39" s="1"/>
  <c r="I42" i="39"/>
  <c r="J42" i="39" s="1"/>
  <c r="H42" i="39"/>
  <c r="D42" i="39"/>
  <c r="C42" i="39"/>
  <c r="I40" i="39"/>
  <c r="H40" i="39"/>
  <c r="E40" i="39"/>
  <c r="M40" i="39" s="1"/>
  <c r="D40" i="39"/>
  <c r="C40" i="39"/>
  <c r="D38" i="39"/>
  <c r="L38" i="39" s="1"/>
  <c r="O38" i="39" s="1"/>
  <c r="I36" i="39"/>
  <c r="D36" i="39"/>
  <c r="L36" i="39" s="1"/>
  <c r="O36" i="39" s="1"/>
  <c r="I34" i="39"/>
  <c r="H34" i="39"/>
  <c r="K34" i="39" s="1"/>
  <c r="D34" i="39"/>
  <c r="C34" i="39"/>
  <c r="I32" i="39"/>
  <c r="J32" i="39" s="1"/>
  <c r="I33" i="39" s="1"/>
  <c r="D32" i="39"/>
  <c r="G32" i="39" s="1"/>
  <c r="D33" i="39" s="1"/>
  <c r="I30" i="39"/>
  <c r="H30" i="39"/>
  <c r="F30" i="39"/>
  <c r="N30" i="39" s="1"/>
  <c r="D30" i="39"/>
  <c r="C30" i="39"/>
  <c r="I28" i="39"/>
  <c r="H28" i="39"/>
  <c r="D28" i="39"/>
  <c r="C28" i="39"/>
  <c r="I26" i="39"/>
  <c r="J26" i="39" s="1"/>
  <c r="F26" i="39"/>
  <c r="N26" i="39" s="1"/>
  <c r="D26" i="39"/>
  <c r="I24" i="39"/>
  <c r="H24" i="39"/>
  <c r="D24" i="39"/>
  <c r="L24" i="39" s="1"/>
  <c r="C24" i="39"/>
  <c r="I22" i="39"/>
  <c r="H22" i="39"/>
  <c r="D22" i="39"/>
  <c r="C22" i="39"/>
  <c r="I20" i="39"/>
  <c r="H20" i="39"/>
  <c r="J20" i="39" s="1"/>
  <c r="I21" i="39" s="1"/>
  <c r="C20" i="39"/>
  <c r="K20" i="39" s="1"/>
  <c r="I18" i="39"/>
  <c r="J18" i="39"/>
  <c r="D18" i="39"/>
  <c r="G18" i="39" s="1"/>
  <c r="I16" i="39"/>
  <c r="H16" i="39"/>
  <c r="D16" i="39"/>
  <c r="C16" i="39"/>
  <c r="I14" i="39"/>
  <c r="J14" i="39" s="1"/>
  <c r="D14" i="39"/>
  <c r="C14" i="39"/>
  <c r="K14" i="39" s="1"/>
  <c r="I12" i="39"/>
  <c r="H12" i="39"/>
  <c r="E12" i="39"/>
  <c r="D12" i="39"/>
  <c r="C12" i="39"/>
  <c r="I10" i="39"/>
  <c r="C10" i="39"/>
  <c r="K10" i="39" s="1"/>
  <c r="I8" i="39"/>
  <c r="H8" i="39"/>
  <c r="D8" i="39"/>
  <c r="C8" i="39"/>
  <c r="I6" i="39"/>
  <c r="C12" i="43"/>
  <c r="D12" i="43"/>
  <c r="E12" i="43"/>
  <c r="G12" i="43" s="1"/>
  <c r="H12" i="43"/>
  <c r="J12" i="43" s="1"/>
  <c r="I13" i="43" s="1"/>
  <c r="I12" i="43"/>
  <c r="D18" i="43"/>
  <c r="G18" i="43"/>
  <c r="E40" i="43"/>
  <c r="M40" i="43" s="1"/>
  <c r="E50" i="43"/>
  <c r="D54" i="43"/>
  <c r="I54" i="43"/>
  <c r="J54" i="43"/>
  <c r="I55" i="43" s="1"/>
  <c r="C54" i="43"/>
  <c r="K54" i="43" s="1"/>
  <c r="D52" i="43"/>
  <c r="I52" i="43"/>
  <c r="J52" i="43"/>
  <c r="I50" i="43"/>
  <c r="L50" i="43"/>
  <c r="C50" i="43"/>
  <c r="K50" i="43" s="1"/>
  <c r="I48" i="43"/>
  <c r="D48" i="43"/>
  <c r="G48" i="43" s="1"/>
  <c r="D49" i="43" s="1"/>
  <c r="C48" i="43"/>
  <c r="K48" i="43" s="1"/>
  <c r="I46" i="43"/>
  <c r="J46" i="43" s="1"/>
  <c r="D46" i="43"/>
  <c r="L46" i="43" s="1"/>
  <c r="C46" i="43"/>
  <c r="F44" i="43"/>
  <c r="N44" i="43" s="1"/>
  <c r="I44" i="43"/>
  <c r="D44" i="43"/>
  <c r="C44" i="43"/>
  <c r="K44" i="43" s="1"/>
  <c r="D42" i="43"/>
  <c r="I42" i="43"/>
  <c r="C42" i="43"/>
  <c r="G42" i="43" s="1"/>
  <c r="D43" i="43" s="1"/>
  <c r="H42" i="43"/>
  <c r="D40" i="43"/>
  <c r="I40" i="43"/>
  <c r="H40" i="43"/>
  <c r="J40" i="43" s="1"/>
  <c r="C40" i="43"/>
  <c r="D38" i="43"/>
  <c r="G38" i="43"/>
  <c r="D39" i="43" s="1"/>
  <c r="I36" i="43"/>
  <c r="J36" i="43" s="1"/>
  <c r="I37" i="43" s="1"/>
  <c r="D36" i="43"/>
  <c r="G36" i="43" s="1"/>
  <c r="D34" i="43"/>
  <c r="I34" i="43"/>
  <c r="C34" i="43"/>
  <c r="H34" i="43"/>
  <c r="I32" i="43"/>
  <c r="J32" i="43"/>
  <c r="D32" i="43"/>
  <c r="G32" i="43" s="1"/>
  <c r="F30" i="43"/>
  <c r="N30" i="43" s="1"/>
  <c r="D30" i="43"/>
  <c r="I30" i="43"/>
  <c r="H30" i="43"/>
  <c r="C30" i="43"/>
  <c r="D28" i="43"/>
  <c r="C28" i="43"/>
  <c r="I28" i="43"/>
  <c r="H28" i="43"/>
  <c r="F26" i="43"/>
  <c r="N26" i="43" s="1"/>
  <c r="I26" i="43"/>
  <c r="J26" i="43" s="1"/>
  <c r="I27" i="43" s="1"/>
  <c r="D26" i="43"/>
  <c r="G26" i="43" s="1"/>
  <c r="D24" i="43"/>
  <c r="I24" i="43"/>
  <c r="H24" i="43"/>
  <c r="C24" i="43"/>
  <c r="I22" i="43"/>
  <c r="H22" i="43"/>
  <c r="D22" i="43"/>
  <c r="C22" i="43"/>
  <c r="H20" i="43"/>
  <c r="I20" i="43"/>
  <c r="C20" i="43"/>
  <c r="G20" i="43" s="1"/>
  <c r="D21" i="43" s="1"/>
  <c r="I18" i="43"/>
  <c r="J18" i="43"/>
  <c r="D16" i="43"/>
  <c r="I16" i="43"/>
  <c r="I17" i="43" s="1"/>
  <c r="C16" i="43"/>
  <c r="H16" i="43"/>
  <c r="J16" i="43" s="1"/>
  <c r="I14" i="43"/>
  <c r="C14" i="43"/>
  <c r="D14" i="43"/>
  <c r="G14" i="43" s="1"/>
  <c r="C15" i="43" s="1"/>
  <c r="I10" i="43"/>
  <c r="L10" i="43"/>
  <c r="C10" i="43"/>
  <c r="K10" i="43" s="1"/>
  <c r="C8" i="43"/>
  <c r="H8" i="43"/>
  <c r="I8" i="43"/>
  <c r="D8" i="43"/>
  <c r="C6" i="43"/>
  <c r="G6" i="43" s="1"/>
  <c r="I6" i="43"/>
  <c r="D6" i="43"/>
  <c r="Y44" i="24"/>
  <c r="J15" i="19"/>
  <c r="J31" i="19"/>
  <c r="E32" i="31"/>
  <c r="F29" i="31" s="1"/>
  <c r="C32" i="31"/>
  <c r="D9" i="31" s="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N30" i="28"/>
  <c r="T30" i="28"/>
  <c r="S30" i="28"/>
  <c r="R30" i="28"/>
  <c r="Q30" i="28"/>
  <c r="P30" i="28"/>
  <c r="AQ31" i="28" s="1"/>
  <c r="AQ32" i="28" s="1"/>
  <c r="O30" i="28"/>
  <c r="M30" i="28"/>
  <c r="L30" i="28"/>
  <c r="K30" i="28"/>
  <c r="J30" i="28"/>
  <c r="AK31" i="28" s="1"/>
  <c r="AK32" i="28" s="1"/>
  <c r="T53" i="28"/>
  <c r="I30" i="28"/>
  <c r="H30" i="28"/>
  <c r="G30" i="28"/>
  <c r="F30" i="28"/>
  <c r="E30" i="28"/>
  <c r="AF31" i="28" s="1"/>
  <c r="AF32" i="28" s="1"/>
  <c r="D30" i="28"/>
  <c r="AE31" i="28" s="1"/>
  <c r="AE32" i="28" s="1"/>
  <c r="C30" i="28"/>
  <c r="AD31" i="28" s="1"/>
  <c r="AD32" i="28" s="1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I30" i="26"/>
  <c r="X30" i="26"/>
  <c r="T40" i="26" s="1"/>
  <c r="T30" i="26"/>
  <c r="T29" i="30" s="1"/>
  <c r="AT16" i="30" s="1"/>
  <c r="S30" i="26"/>
  <c r="T46" i="26" s="1"/>
  <c r="R30" i="26"/>
  <c r="T56" i="26" s="1"/>
  <c r="Q30" i="26"/>
  <c r="T57" i="26" s="1"/>
  <c r="P30" i="26"/>
  <c r="T59" i="26" s="1"/>
  <c r="O30" i="26"/>
  <c r="T41" i="26" s="1"/>
  <c r="N30" i="26"/>
  <c r="N29" i="30" s="1"/>
  <c r="AT21" i="30" s="1"/>
  <c r="M30" i="26"/>
  <c r="T55" i="26" s="1"/>
  <c r="L30" i="26"/>
  <c r="K30" i="26"/>
  <c r="J30" i="26"/>
  <c r="T54" i="26" s="1"/>
  <c r="D30" i="26"/>
  <c r="T61" i="26" s="1"/>
  <c r="H30" i="26"/>
  <c r="G30" i="26"/>
  <c r="T45" i="26" s="1"/>
  <c r="F30" i="26"/>
  <c r="E30" i="26"/>
  <c r="T50" i="26"/>
  <c r="C30" i="26"/>
  <c r="U29" i="26"/>
  <c r="U28" i="26"/>
  <c r="U27" i="26"/>
  <c r="U26" i="26"/>
  <c r="U25" i="26"/>
  <c r="U24" i="26"/>
  <c r="U23" i="26"/>
  <c r="U22" i="30" s="1"/>
  <c r="U22" i="26"/>
  <c r="U21" i="26"/>
  <c r="U20" i="26"/>
  <c r="U19" i="26"/>
  <c r="U18" i="26"/>
  <c r="U17" i="26"/>
  <c r="U16" i="26"/>
  <c r="U15" i="26"/>
  <c r="U14" i="30" s="1"/>
  <c r="U14" i="26"/>
  <c r="U13" i="26"/>
  <c r="U12" i="26"/>
  <c r="U11" i="26"/>
  <c r="U10" i="26"/>
  <c r="U9" i="30" s="1"/>
  <c r="U9" i="26"/>
  <c r="U8" i="26"/>
  <c r="U7" i="26"/>
  <c r="U6" i="30" s="1"/>
  <c r="U6" i="26"/>
  <c r="U5" i="26"/>
  <c r="Y43" i="24"/>
  <c r="S30" i="24"/>
  <c r="Y47" i="24" s="1"/>
  <c r="R30" i="24"/>
  <c r="Y58" i="24" s="1"/>
  <c r="Q30" i="24"/>
  <c r="Y51" i="24" s="1"/>
  <c r="Y60" i="24"/>
  <c r="Y52" i="24"/>
  <c r="Y59" i="24"/>
  <c r="Y45" i="24"/>
  <c r="Y56" i="24"/>
  <c r="Y48" i="24"/>
  <c r="Y46" i="24"/>
  <c r="Y49" i="24"/>
  <c r="Y57" i="24"/>
  <c r="Y55" i="24"/>
  <c r="Y61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5" i="24"/>
  <c r="T6" i="24"/>
  <c r="T7" i="24"/>
  <c r="J6" i="43"/>
  <c r="I7" i="43" s="1"/>
  <c r="F32" i="31"/>
  <c r="F10" i="31"/>
  <c r="F8" i="31"/>
  <c r="K14" i="43"/>
  <c r="K48" i="39"/>
  <c r="E56" i="43"/>
  <c r="F11" i="31"/>
  <c r="F23" i="31"/>
  <c r="F14" i="31"/>
  <c r="F18" i="31"/>
  <c r="F9" i="31"/>
  <c r="F27" i="31"/>
  <c r="F6" i="31"/>
  <c r="F13" i="31"/>
  <c r="L12" i="43"/>
  <c r="L40" i="39"/>
  <c r="J50" i="43"/>
  <c r="I51" i="43" s="1"/>
  <c r="I19" i="39"/>
  <c r="K12" i="39"/>
  <c r="L48" i="39"/>
  <c r="G42" i="41"/>
  <c r="D43" i="41" s="1"/>
  <c r="G46" i="41"/>
  <c r="D47" i="41" s="1"/>
  <c r="L50" i="41"/>
  <c r="G54" i="41"/>
  <c r="H27" i="19"/>
  <c r="G28" i="19" s="1"/>
  <c r="H53" i="19"/>
  <c r="G54" i="19" s="1"/>
  <c r="I35" i="20"/>
  <c r="I55" i="39"/>
  <c r="L22" i="43"/>
  <c r="L6" i="41"/>
  <c r="L38" i="43"/>
  <c r="O38" i="43" s="1"/>
  <c r="L39" i="43" s="1"/>
  <c r="J39" i="20"/>
  <c r="K39" i="20" s="1"/>
  <c r="I19" i="20"/>
  <c r="L18" i="43"/>
  <c r="O18" i="43" s="1"/>
  <c r="J19" i="43" s="1"/>
  <c r="D39" i="41"/>
  <c r="L40" i="43"/>
  <c r="G30" i="39"/>
  <c r="C31" i="39" s="1"/>
  <c r="L46" i="39"/>
  <c r="J10" i="41"/>
  <c r="I11" i="41" s="1"/>
  <c r="L14" i="41"/>
  <c r="J28" i="41"/>
  <c r="H29" i="41" s="1"/>
  <c r="K40" i="41"/>
  <c r="O62" i="42" s="1"/>
  <c r="J24" i="43"/>
  <c r="H25" i="43" s="1"/>
  <c r="K30" i="41"/>
  <c r="J30" i="41"/>
  <c r="L16" i="39"/>
  <c r="G34" i="39"/>
  <c r="D35" i="39" s="1"/>
  <c r="L6" i="43"/>
  <c r="I49" i="21"/>
  <c r="K8" i="39"/>
  <c r="K20" i="41"/>
  <c r="L34" i="39"/>
  <c r="K28" i="41"/>
  <c r="L30" i="39"/>
  <c r="G16" i="39"/>
  <c r="C17" i="39" s="1"/>
  <c r="J10" i="43"/>
  <c r="I11" i="43" s="1"/>
  <c r="J22" i="39"/>
  <c r="H23" i="39"/>
  <c r="J8" i="43"/>
  <c r="I9" i="43" s="1"/>
  <c r="K28" i="43"/>
  <c r="G44" i="41"/>
  <c r="F45" i="41" s="1"/>
  <c r="I43" i="19"/>
  <c r="G50" i="43"/>
  <c r="K30" i="43"/>
  <c r="L24" i="41"/>
  <c r="F14" i="23"/>
  <c r="D15" i="23" s="1"/>
  <c r="F22" i="23"/>
  <c r="E23" i="23" s="1"/>
  <c r="F46" i="23"/>
  <c r="E47" i="23" s="1"/>
  <c r="K22" i="39"/>
  <c r="L52" i="43"/>
  <c r="O52" i="43" s="1"/>
  <c r="G52" i="43"/>
  <c r="D53" i="43" s="1"/>
  <c r="F30" i="23"/>
  <c r="D31" i="23" s="1"/>
  <c r="J28" i="39"/>
  <c r="G26" i="41"/>
  <c r="L38" i="41"/>
  <c r="I29" i="20"/>
  <c r="L32" i="39"/>
  <c r="G26" i="39"/>
  <c r="D27" i="39" s="1"/>
  <c r="L18" i="41"/>
  <c r="K8" i="43"/>
  <c r="J50" i="39"/>
  <c r="I51" i="39" s="1"/>
  <c r="M50" i="43"/>
  <c r="J20" i="41"/>
  <c r="I21" i="41" s="1"/>
  <c r="E56" i="41"/>
  <c r="H43" i="20"/>
  <c r="G6" i="39"/>
  <c r="D7" i="39" s="1"/>
  <c r="G30" i="41"/>
  <c r="F31" i="41" s="1"/>
  <c r="G38" i="39"/>
  <c r="D39" i="39" s="1"/>
  <c r="L12" i="41"/>
  <c r="P64" i="42" s="1"/>
  <c r="C45" i="23"/>
  <c r="F44" i="23"/>
  <c r="E45" i="23" s="1"/>
  <c r="I33" i="43"/>
  <c r="J44" i="43"/>
  <c r="L44" i="43"/>
  <c r="I55" i="21"/>
  <c r="J10" i="39"/>
  <c r="L10" i="39"/>
  <c r="T58" i="26"/>
  <c r="J14" i="43"/>
  <c r="I15" i="43"/>
  <c r="G8" i="39"/>
  <c r="C9" i="39" s="1"/>
  <c r="M12" i="39"/>
  <c r="L22" i="39"/>
  <c r="O22" i="39" s="1"/>
  <c r="G22" i="39"/>
  <c r="D23" i="39" s="1"/>
  <c r="J36" i="39"/>
  <c r="I37" i="39" s="1"/>
  <c r="G28" i="41"/>
  <c r="D29" i="41" s="1"/>
  <c r="L34" i="41"/>
  <c r="P61" i="42" s="1"/>
  <c r="L40" i="41"/>
  <c r="G40" i="41"/>
  <c r="O6" i="42" s="1"/>
  <c r="N44" i="41"/>
  <c r="R66" i="42" s="1"/>
  <c r="F56" i="41"/>
  <c r="J46" i="41"/>
  <c r="I47" i="41" s="1"/>
  <c r="J54" i="41"/>
  <c r="L54" i="41"/>
  <c r="E53" i="20"/>
  <c r="C54" i="20" s="1"/>
  <c r="J15" i="21"/>
  <c r="J22" i="43"/>
  <c r="L30" i="41"/>
  <c r="E35" i="19"/>
  <c r="I35" i="19"/>
  <c r="C18" i="22"/>
  <c r="I19" i="21"/>
  <c r="I18" i="22" s="1"/>
  <c r="F8" i="23"/>
  <c r="D9" i="23" s="1"/>
  <c r="L26" i="41"/>
  <c r="K8" i="41"/>
  <c r="K24" i="43"/>
  <c r="J40" i="39"/>
  <c r="L46" i="41"/>
  <c r="O46" i="41" s="1"/>
  <c r="H29" i="20"/>
  <c r="C31" i="23"/>
  <c r="F28" i="31"/>
  <c r="F20" i="31"/>
  <c r="F12" i="31"/>
  <c r="K24" i="41"/>
  <c r="O24" i="41" s="1"/>
  <c r="G24" i="41"/>
  <c r="L52" i="41"/>
  <c r="O52" i="41" s="1"/>
  <c r="E13" i="21"/>
  <c r="C14" i="21" s="1"/>
  <c r="J29" i="21"/>
  <c r="G16" i="41"/>
  <c r="K34" i="41"/>
  <c r="O61" i="42" s="1"/>
  <c r="S61" i="42" s="1"/>
  <c r="J34" i="41"/>
  <c r="O32" i="42" s="1"/>
  <c r="L42" i="41"/>
  <c r="J42" i="41"/>
  <c r="G48" i="41"/>
  <c r="K48" i="41"/>
  <c r="H23" i="20"/>
  <c r="F24" i="20" s="1"/>
  <c r="C56" i="41"/>
  <c r="D56" i="41"/>
  <c r="G10" i="41"/>
  <c r="K10" i="41"/>
  <c r="G14" i="41"/>
  <c r="C15" i="41" s="1"/>
  <c r="K14" i="41"/>
  <c r="J24" i="41"/>
  <c r="L48" i="41"/>
  <c r="F52" i="22"/>
  <c r="I53" i="21"/>
  <c r="I52" i="22" s="1"/>
  <c r="J48" i="41"/>
  <c r="L16" i="41"/>
  <c r="G8" i="41"/>
  <c r="F22" i="22"/>
  <c r="G46" i="22"/>
  <c r="G52" i="22"/>
  <c r="C15" i="23"/>
  <c r="L18" i="39"/>
  <c r="O18" i="39" s="1"/>
  <c r="J19" i="39" s="1"/>
  <c r="J34" i="39"/>
  <c r="H35" i="39" s="1"/>
  <c r="G12" i="41"/>
  <c r="G6" i="41"/>
  <c r="D7" i="41" s="1"/>
  <c r="J8" i="41"/>
  <c r="J12" i="41"/>
  <c r="I13" i="41" s="1"/>
  <c r="L28" i="41"/>
  <c r="G50" i="41"/>
  <c r="H13" i="19"/>
  <c r="F14" i="19" s="1"/>
  <c r="G42" i="22"/>
  <c r="C48" i="22"/>
  <c r="C52" i="22"/>
  <c r="G22" i="41"/>
  <c r="L32" i="41"/>
  <c r="H25" i="19"/>
  <c r="G26" i="19" s="1"/>
  <c r="G10" i="22"/>
  <c r="T49" i="28"/>
  <c r="T48" i="26"/>
  <c r="H43" i="19"/>
  <c r="G44" i="19" s="1"/>
  <c r="E19" i="21"/>
  <c r="C20" i="21" s="1"/>
  <c r="E21" i="21"/>
  <c r="C22" i="21" s="1"/>
  <c r="H43" i="21"/>
  <c r="G44" i="21" s="1"/>
  <c r="E49" i="21"/>
  <c r="C50" i="21" s="1"/>
  <c r="H53" i="20"/>
  <c r="F54" i="20" s="1"/>
  <c r="E9" i="21"/>
  <c r="C10" i="21" s="1"/>
  <c r="H53" i="21"/>
  <c r="F54" i="21" s="1"/>
  <c r="C13" i="23"/>
  <c r="C29" i="23"/>
  <c r="C47" i="23"/>
  <c r="E31" i="21"/>
  <c r="C32" i="21" s="1"/>
  <c r="H51" i="20"/>
  <c r="F52" i="20" s="1"/>
  <c r="E55" i="20"/>
  <c r="C56" i="20" s="1"/>
  <c r="H15" i="20"/>
  <c r="H7" i="20"/>
  <c r="G8" i="20" s="1"/>
  <c r="E13" i="20"/>
  <c r="C14" i="20" s="1"/>
  <c r="E27" i="20"/>
  <c r="C28" i="20" s="1"/>
  <c r="E35" i="20"/>
  <c r="C36" i="20" s="1"/>
  <c r="E29" i="20"/>
  <c r="C30" i="20" s="1"/>
  <c r="I33" i="19"/>
  <c r="K33" i="19" s="1"/>
  <c r="J34" i="19" s="1"/>
  <c r="H51" i="19"/>
  <c r="F52" i="19" s="1"/>
  <c r="H45" i="19"/>
  <c r="F46" i="19" s="1"/>
  <c r="H7" i="19"/>
  <c r="G8" i="19" s="1"/>
  <c r="I25" i="19"/>
  <c r="I53" i="19"/>
  <c r="H15" i="19"/>
  <c r="H31" i="19"/>
  <c r="G32" i="19" s="1"/>
  <c r="H23" i="19"/>
  <c r="G24" i="19" s="1"/>
  <c r="H35" i="19"/>
  <c r="G36" i="19" s="1"/>
  <c r="H19" i="19"/>
  <c r="F20" i="19" s="1"/>
  <c r="H33" i="19"/>
  <c r="G34" i="19" s="1"/>
  <c r="I29" i="19"/>
  <c r="I49" i="19"/>
  <c r="L53" i="43"/>
  <c r="C47" i="41"/>
  <c r="D55" i="41"/>
  <c r="I25" i="43"/>
  <c r="I29" i="41"/>
  <c r="C35" i="39"/>
  <c r="O34" i="41"/>
  <c r="K35" i="41" s="1"/>
  <c r="C43" i="41"/>
  <c r="E15" i="23"/>
  <c r="I23" i="39"/>
  <c r="O34" i="39"/>
  <c r="L35" i="39" s="1"/>
  <c r="H31" i="41"/>
  <c r="F31" i="39"/>
  <c r="D31" i="39"/>
  <c r="C45" i="41"/>
  <c r="G53" i="43"/>
  <c r="C29" i="41"/>
  <c r="D9" i="39"/>
  <c r="H21" i="41"/>
  <c r="H29" i="39"/>
  <c r="I29" i="39"/>
  <c r="D31" i="41"/>
  <c r="C31" i="41"/>
  <c r="O38" i="41"/>
  <c r="G39" i="41" s="1"/>
  <c r="D27" i="41"/>
  <c r="F27" i="41"/>
  <c r="H21" i="39"/>
  <c r="I41" i="39"/>
  <c r="I45" i="43"/>
  <c r="O54" i="41"/>
  <c r="C41" i="41"/>
  <c r="E41" i="41"/>
  <c r="D41" i="41"/>
  <c r="I11" i="39"/>
  <c r="H23" i="43"/>
  <c r="I23" i="43"/>
  <c r="H41" i="39"/>
  <c r="I55" i="41"/>
  <c r="H25" i="41"/>
  <c r="I25" i="41"/>
  <c r="C11" i="41"/>
  <c r="H43" i="41"/>
  <c r="I43" i="41"/>
  <c r="D17" i="41"/>
  <c r="C17" i="41"/>
  <c r="O32" i="41"/>
  <c r="L33" i="41" s="1"/>
  <c r="C51" i="41"/>
  <c r="E51" i="41"/>
  <c r="O14" i="41"/>
  <c r="G15" i="41" s="1"/>
  <c r="O42" i="41"/>
  <c r="K43" i="41" s="1"/>
  <c r="C25" i="41"/>
  <c r="O28" i="41"/>
  <c r="L29" i="41" s="1"/>
  <c r="C13" i="41"/>
  <c r="I49" i="41"/>
  <c r="D15" i="41"/>
  <c r="O48" i="41"/>
  <c r="K49" i="41" s="1"/>
  <c r="H35" i="41"/>
  <c r="I35" i="41"/>
  <c r="H13" i="41"/>
  <c r="D9" i="41"/>
  <c r="C9" i="41"/>
  <c r="O10" i="41"/>
  <c r="L11" i="41" s="1"/>
  <c r="C49" i="41"/>
  <c r="D49" i="41"/>
  <c r="G20" i="19"/>
  <c r="L39" i="41"/>
  <c r="L43" i="41"/>
  <c r="E55" i="19"/>
  <c r="C56" i="19" s="1"/>
  <c r="F28" i="19"/>
  <c r="E11" i="19"/>
  <c r="C12" i="19" s="1"/>
  <c r="E51" i="19"/>
  <c r="F40" i="27"/>
  <c r="D41" i="27" s="1"/>
  <c r="C11" i="27"/>
  <c r="C25" i="27"/>
  <c r="C33" i="27"/>
  <c r="F22" i="27"/>
  <c r="C43" i="27"/>
  <c r="F38" i="27"/>
  <c r="E39" i="27" s="1"/>
  <c r="C9" i="27"/>
  <c r="C39" i="27"/>
  <c r="C33" i="25"/>
  <c r="C49" i="25"/>
  <c r="C43" i="23"/>
  <c r="C54" i="19"/>
  <c r="E23" i="27"/>
  <c r="F7" i="31"/>
  <c r="F24" i="31"/>
  <c r="F30" i="31"/>
  <c r="F26" i="31"/>
  <c r="F22" i="31"/>
  <c r="F25" i="31"/>
  <c r="F19" i="31"/>
  <c r="F21" i="31"/>
  <c r="F16" i="31"/>
  <c r="F15" i="31"/>
  <c r="F17" i="31"/>
  <c r="U10" i="30"/>
  <c r="I29" i="30"/>
  <c r="AT11" i="30" s="1"/>
  <c r="J29" i="30"/>
  <c r="AT7" i="30" s="1"/>
  <c r="C13" i="27"/>
  <c r="M80" i="27"/>
  <c r="K82" i="27"/>
  <c r="L81" i="27"/>
  <c r="L79" i="27"/>
  <c r="K80" i="27"/>
  <c r="L80" i="27"/>
  <c r="L78" i="27"/>
  <c r="M79" i="27"/>
  <c r="L77" i="27"/>
  <c r="M85" i="25"/>
  <c r="K84" i="25"/>
  <c r="K88" i="25"/>
  <c r="L89" i="25"/>
  <c r="L84" i="25"/>
  <c r="K86" i="25"/>
  <c r="L88" i="25"/>
  <c r="L85" i="25"/>
  <c r="K85" i="25"/>
  <c r="M87" i="25"/>
  <c r="K87" i="25"/>
  <c r="M84" i="25"/>
  <c r="M88" i="25"/>
  <c r="L87" i="25"/>
  <c r="M86" i="25"/>
  <c r="C13" i="25"/>
  <c r="C45" i="25"/>
  <c r="K82" i="23"/>
  <c r="L84" i="23"/>
  <c r="L81" i="23"/>
  <c r="M83" i="23"/>
  <c r="M84" i="23"/>
  <c r="M81" i="23"/>
  <c r="K80" i="23"/>
  <c r="L80" i="23"/>
  <c r="K83" i="23"/>
  <c r="K84" i="23"/>
  <c r="K81" i="23"/>
  <c r="M82" i="23"/>
  <c r="M80" i="23"/>
  <c r="L85" i="23"/>
  <c r="C26" i="21"/>
  <c r="E45" i="19"/>
  <c r="J35" i="19"/>
  <c r="E9" i="19"/>
  <c r="C10" i="19" s="1"/>
  <c r="L82" i="27"/>
  <c r="K81" i="27"/>
  <c r="M81" i="27"/>
  <c r="K78" i="27"/>
  <c r="M77" i="27"/>
  <c r="K79" i="27"/>
  <c r="K77" i="27"/>
  <c r="M78" i="27"/>
  <c r="L86" i="25"/>
  <c r="K89" i="25"/>
  <c r="M89" i="25"/>
  <c r="K85" i="23"/>
  <c r="M85" i="23"/>
  <c r="I47" i="43"/>
  <c r="I53" i="43"/>
  <c r="J53" i="43"/>
  <c r="I19" i="43"/>
  <c r="C21" i="43"/>
  <c r="L20" i="43"/>
  <c r="O6" i="41"/>
  <c r="L7" i="41" s="1"/>
  <c r="O50" i="41"/>
  <c r="L51" i="41" s="1"/>
  <c r="C21" i="41"/>
  <c r="I27" i="39"/>
  <c r="L39" i="39"/>
  <c r="I15" i="39"/>
  <c r="I47" i="39"/>
  <c r="M51" i="41"/>
  <c r="G51" i="41"/>
  <c r="K7" i="41"/>
  <c r="C47" i="27"/>
  <c r="F6" i="27"/>
  <c r="E7" i="27" s="1"/>
  <c r="C7" i="27"/>
  <c r="F18" i="27"/>
  <c r="E19" i="27" s="1"/>
  <c r="F24" i="27"/>
  <c r="D25" i="27" s="1"/>
  <c r="C27" i="27"/>
  <c r="D23" i="27"/>
  <c r="F6" i="22"/>
  <c r="F44" i="20"/>
  <c r="G44" i="20"/>
  <c r="I7" i="20"/>
  <c r="D33" i="41" l="1"/>
  <c r="J15" i="41"/>
  <c r="I15" i="41"/>
  <c r="J29" i="41"/>
  <c r="D23" i="41"/>
  <c r="O7" i="42"/>
  <c r="I9" i="41"/>
  <c r="O35" i="42"/>
  <c r="O40" i="41"/>
  <c r="P62" i="42"/>
  <c r="S62" i="42" s="1"/>
  <c r="I31" i="41"/>
  <c r="O34" i="42"/>
  <c r="G34" i="41"/>
  <c r="G56" i="41" s="1"/>
  <c r="D25" i="41"/>
  <c r="O10" i="42"/>
  <c r="I27" i="41"/>
  <c r="O37" i="42"/>
  <c r="J43" i="41"/>
  <c r="G43" i="41"/>
  <c r="C23" i="41"/>
  <c r="C7" i="41"/>
  <c r="L55" i="41"/>
  <c r="M55" i="41"/>
  <c r="D13" i="41"/>
  <c r="O8" i="42"/>
  <c r="O18" i="41"/>
  <c r="P65" i="42"/>
  <c r="S65" i="42" s="1"/>
  <c r="C55" i="41"/>
  <c r="E55" i="41"/>
  <c r="L15" i="41"/>
  <c r="L35" i="41"/>
  <c r="J35" i="41"/>
  <c r="M56" i="41"/>
  <c r="Q68" i="42" s="1"/>
  <c r="Q67" i="42" s="1"/>
  <c r="Q64" i="42"/>
  <c r="I53" i="41"/>
  <c r="G32" i="31"/>
  <c r="D22" i="31"/>
  <c r="D18" i="31"/>
  <c r="D29" i="31"/>
  <c r="D13" i="31"/>
  <c r="D28" i="31"/>
  <c r="D32" i="31"/>
  <c r="D30" i="31"/>
  <c r="D10" i="31"/>
  <c r="D15" i="31"/>
  <c r="D19" i="31"/>
  <c r="D16" i="31"/>
  <c r="D17" i="31"/>
  <c r="D26" i="31"/>
  <c r="D14" i="31"/>
  <c r="D25" i="31"/>
  <c r="D11" i="31"/>
  <c r="D23" i="31"/>
  <c r="D21" i="31"/>
  <c r="D8" i="31"/>
  <c r="D7" i="31"/>
  <c r="D12" i="31"/>
  <c r="D24" i="31"/>
  <c r="D27" i="31"/>
  <c r="D6" i="31"/>
  <c r="D20" i="31"/>
  <c r="F6" i="23"/>
  <c r="C9" i="23"/>
  <c r="F26" i="23"/>
  <c r="F42" i="23"/>
  <c r="E43" i="23" s="1"/>
  <c r="F50" i="23"/>
  <c r="D51" i="23" s="1"/>
  <c r="C37" i="23"/>
  <c r="F20" i="23"/>
  <c r="E21" i="23" s="1"/>
  <c r="D47" i="23"/>
  <c r="F34" i="23"/>
  <c r="D35" i="23" s="1"/>
  <c r="F48" i="23"/>
  <c r="D49" i="23" s="1"/>
  <c r="H42" i="22"/>
  <c r="H37" i="21"/>
  <c r="G38" i="21" s="1"/>
  <c r="H11" i="21"/>
  <c r="C46" i="21"/>
  <c r="F40" i="22"/>
  <c r="H49" i="21"/>
  <c r="F50" i="21" s="1"/>
  <c r="E15" i="21"/>
  <c r="C54" i="22"/>
  <c r="I45" i="21"/>
  <c r="F16" i="22"/>
  <c r="F32" i="22"/>
  <c r="C44" i="22"/>
  <c r="G6" i="22"/>
  <c r="F12" i="22"/>
  <c r="F18" i="22"/>
  <c r="G28" i="22"/>
  <c r="J42" i="22"/>
  <c r="H41" i="20"/>
  <c r="K13" i="19"/>
  <c r="J14" i="19" s="1"/>
  <c r="K45" i="19"/>
  <c r="J46" i="19" s="1"/>
  <c r="K35" i="19"/>
  <c r="I36" i="19" s="1"/>
  <c r="F57" i="19"/>
  <c r="P155" i="19" s="1"/>
  <c r="P153" i="19" s="1"/>
  <c r="E13" i="19"/>
  <c r="O152" i="19" s="1"/>
  <c r="H9" i="19"/>
  <c r="F10" i="19" s="1"/>
  <c r="H11" i="19"/>
  <c r="I51" i="19"/>
  <c r="F24" i="19"/>
  <c r="I17" i="19"/>
  <c r="K11" i="19"/>
  <c r="J12" i="19" s="1"/>
  <c r="F54" i="19"/>
  <c r="H29" i="19"/>
  <c r="G30" i="19" s="1"/>
  <c r="I41" i="19"/>
  <c r="H34" i="19"/>
  <c r="H14" i="19"/>
  <c r="C32" i="19"/>
  <c r="I55" i="19"/>
  <c r="K55" i="19" s="1"/>
  <c r="G52" i="19"/>
  <c r="C48" i="19"/>
  <c r="K41" i="19"/>
  <c r="J42" i="19" s="1"/>
  <c r="O149" i="19"/>
  <c r="C46" i="19"/>
  <c r="O150" i="19"/>
  <c r="G10" i="19"/>
  <c r="G14" i="19"/>
  <c r="I21" i="19"/>
  <c r="K21" i="19" s="1"/>
  <c r="E22" i="19" s="1"/>
  <c r="H21" i="19"/>
  <c r="F22" i="19" s="1"/>
  <c r="I47" i="19"/>
  <c r="K9" i="19"/>
  <c r="J10" i="19" s="1"/>
  <c r="F30" i="19"/>
  <c r="F34" i="19"/>
  <c r="H55" i="19"/>
  <c r="G56" i="19" s="1"/>
  <c r="G16" i="19"/>
  <c r="F16" i="19"/>
  <c r="G12" i="19"/>
  <c r="F12" i="19"/>
  <c r="J40" i="19"/>
  <c r="C14" i="19"/>
  <c r="H47" i="19"/>
  <c r="G48" i="19" s="1"/>
  <c r="H41" i="19"/>
  <c r="K53" i="19"/>
  <c r="H54" i="19" s="1"/>
  <c r="H10" i="19"/>
  <c r="H37" i="19"/>
  <c r="I31" i="19"/>
  <c r="K31" i="19" s="1"/>
  <c r="H32" i="19" s="1"/>
  <c r="C36" i="19"/>
  <c r="O147" i="19"/>
  <c r="G57" i="19"/>
  <c r="I34" i="19"/>
  <c r="H46" i="19"/>
  <c r="G38" i="19"/>
  <c r="H39" i="19"/>
  <c r="H40" i="19" s="1"/>
  <c r="H17" i="19"/>
  <c r="F18" i="19" s="1"/>
  <c r="T55" i="28"/>
  <c r="AT31" i="28"/>
  <c r="AT32" i="28" s="1"/>
  <c r="U11" i="30"/>
  <c r="U19" i="30"/>
  <c r="U27" i="30"/>
  <c r="T59" i="28"/>
  <c r="T51" i="28" s="1"/>
  <c r="T52" i="28" s="1"/>
  <c r="AV31" i="28"/>
  <c r="AV32" i="28" s="1"/>
  <c r="T48" i="28"/>
  <c r="AU31" i="28"/>
  <c r="AU32" i="28" s="1"/>
  <c r="AS31" i="28"/>
  <c r="AS32" i="28" s="1"/>
  <c r="T40" i="28"/>
  <c r="T56" i="28"/>
  <c r="AR31" i="28"/>
  <c r="AR32" i="28" s="1"/>
  <c r="T47" i="28"/>
  <c r="T62" i="28"/>
  <c r="U5" i="30"/>
  <c r="U13" i="30"/>
  <c r="U21" i="30"/>
  <c r="K29" i="30"/>
  <c r="AT10" i="30" s="1"/>
  <c r="T45" i="28"/>
  <c r="AM31" i="28"/>
  <c r="AM32" i="28" s="1"/>
  <c r="T46" i="28"/>
  <c r="AG31" i="28"/>
  <c r="AG32" i="28" s="1"/>
  <c r="T54" i="28"/>
  <c r="AN31" i="28"/>
  <c r="AN32" i="28" s="1"/>
  <c r="T42" i="28"/>
  <c r="AO31" i="28"/>
  <c r="AO32" i="28" s="1"/>
  <c r="T44" i="28"/>
  <c r="AH31" i="28"/>
  <c r="AH32" i="28" s="1"/>
  <c r="T41" i="28"/>
  <c r="AP31" i="28"/>
  <c r="AP32" i="28" s="1"/>
  <c r="T43" i="28"/>
  <c r="AI31" i="28"/>
  <c r="AI32" i="28" s="1"/>
  <c r="T58" i="28"/>
  <c r="T50" i="28"/>
  <c r="AL31" i="28"/>
  <c r="AL32" i="28" s="1"/>
  <c r="T57" i="28"/>
  <c r="AJ31" i="28"/>
  <c r="AJ32" i="28" s="1"/>
  <c r="D43" i="27"/>
  <c r="E43" i="27"/>
  <c r="D27" i="27"/>
  <c r="F48" i="27"/>
  <c r="D49" i="27" s="1"/>
  <c r="C49" i="27"/>
  <c r="C35" i="27"/>
  <c r="C57" i="27"/>
  <c r="K72" i="27" s="1"/>
  <c r="K73" i="27" s="1"/>
  <c r="D19" i="27"/>
  <c r="F10" i="27"/>
  <c r="E11" i="27" s="1"/>
  <c r="C17" i="27"/>
  <c r="D57" i="27"/>
  <c r="L72" i="27" s="1"/>
  <c r="L73" i="27" s="1"/>
  <c r="E41" i="27"/>
  <c r="C53" i="27"/>
  <c r="F36" i="27"/>
  <c r="E37" i="27" s="1"/>
  <c r="C51" i="25"/>
  <c r="F22" i="25"/>
  <c r="D23" i="25" s="1"/>
  <c r="F18" i="25"/>
  <c r="E19" i="25" s="1"/>
  <c r="C35" i="25"/>
  <c r="F50" i="25"/>
  <c r="C21" i="25"/>
  <c r="C37" i="25"/>
  <c r="F52" i="25"/>
  <c r="D53" i="25" s="1"/>
  <c r="C19" i="25"/>
  <c r="F6" i="25"/>
  <c r="D7" i="25" s="1"/>
  <c r="C23" i="25"/>
  <c r="F32" i="25"/>
  <c r="E33" i="25" s="1"/>
  <c r="F38" i="25"/>
  <c r="D39" i="25" s="1"/>
  <c r="F42" i="25"/>
  <c r="D43" i="25" s="1"/>
  <c r="F12" i="25"/>
  <c r="E13" i="25" s="1"/>
  <c r="T49" i="26"/>
  <c r="U17" i="30"/>
  <c r="O29" i="30"/>
  <c r="AT22" i="30" s="1"/>
  <c r="T53" i="26"/>
  <c r="U25" i="30"/>
  <c r="D29" i="30"/>
  <c r="AT20" i="30" s="1"/>
  <c r="Q29" i="30"/>
  <c r="AT18" i="30" s="1"/>
  <c r="P29" i="30"/>
  <c r="AT6" i="30" s="1"/>
  <c r="U15" i="30"/>
  <c r="T31" i="26"/>
  <c r="G31" i="28"/>
  <c r="U7" i="30"/>
  <c r="U30" i="28"/>
  <c r="V29" i="28" s="1"/>
  <c r="U16" i="30"/>
  <c r="U23" i="30"/>
  <c r="P31" i="28"/>
  <c r="R29" i="30"/>
  <c r="AT13" i="30" s="1"/>
  <c r="V25" i="28"/>
  <c r="V24" i="28"/>
  <c r="V5" i="28"/>
  <c r="M31" i="28"/>
  <c r="H31" i="28"/>
  <c r="J31" i="28"/>
  <c r="D31" i="28"/>
  <c r="S31" i="28"/>
  <c r="F31" i="28"/>
  <c r="E31" i="28"/>
  <c r="U18" i="30"/>
  <c r="R31" i="28"/>
  <c r="C31" i="28"/>
  <c r="K31" i="28"/>
  <c r="U20" i="30"/>
  <c r="M29" i="30"/>
  <c r="AT12" i="30" s="1"/>
  <c r="I31" i="28"/>
  <c r="Q31" i="28"/>
  <c r="U26" i="30"/>
  <c r="N31" i="28"/>
  <c r="U4" i="30"/>
  <c r="U12" i="30"/>
  <c r="H29" i="30"/>
  <c r="AT15" i="30" s="1"/>
  <c r="O31" i="28"/>
  <c r="T31" i="28"/>
  <c r="E17" i="27"/>
  <c r="E21" i="27"/>
  <c r="D21" i="27"/>
  <c r="E13" i="27"/>
  <c r="D13" i="27"/>
  <c r="E29" i="27"/>
  <c r="D35" i="27"/>
  <c r="D31" i="27"/>
  <c r="E31" i="27"/>
  <c r="D47" i="27"/>
  <c r="E47" i="27"/>
  <c r="D33" i="27"/>
  <c r="E33" i="27"/>
  <c r="E53" i="27"/>
  <c r="D37" i="27"/>
  <c r="K63" i="27"/>
  <c r="F28" i="27"/>
  <c r="D29" i="27" s="1"/>
  <c r="C21" i="27"/>
  <c r="F34" i="27"/>
  <c r="E35" i="27" s="1"/>
  <c r="C41" i="27"/>
  <c r="D7" i="27"/>
  <c r="E57" i="27"/>
  <c r="M72" i="27" s="1"/>
  <c r="F44" i="27"/>
  <c r="E49" i="27"/>
  <c r="C29" i="27"/>
  <c r="F52" i="27"/>
  <c r="D53" i="27" s="1"/>
  <c r="F50" i="27"/>
  <c r="D51" i="27" s="1"/>
  <c r="C23" i="27"/>
  <c r="C31" i="27"/>
  <c r="E25" i="27"/>
  <c r="F54" i="27"/>
  <c r="F8" i="27"/>
  <c r="F14" i="27"/>
  <c r="D39" i="27"/>
  <c r="U8" i="30"/>
  <c r="U24" i="30"/>
  <c r="R31" i="26"/>
  <c r="T42" i="26"/>
  <c r="D31" i="26"/>
  <c r="S31" i="26"/>
  <c r="H31" i="26"/>
  <c r="U28" i="30"/>
  <c r="C29" i="30"/>
  <c r="AT8" i="30" s="1"/>
  <c r="G29" i="30"/>
  <c r="AT5" i="30" s="1"/>
  <c r="L31" i="26"/>
  <c r="W29" i="30"/>
  <c r="AT4" i="30" s="1"/>
  <c r="F14" i="25"/>
  <c r="D15" i="25" s="1"/>
  <c r="D29" i="25"/>
  <c r="F40" i="25"/>
  <c r="D41" i="25" s="1"/>
  <c r="D51" i="25"/>
  <c r="E51" i="25"/>
  <c r="E7" i="25"/>
  <c r="F26" i="25"/>
  <c r="D27" i="25" s="1"/>
  <c r="E23" i="25"/>
  <c r="F16" i="25"/>
  <c r="D17" i="25" s="1"/>
  <c r="E43" i="25"/>
  <c r="C29" i="25"/>
  <c r="D33" i="25"/>
  <c r="C43" i="25"/>
  <c r="F8" i="25"/>
  <c r="E9" i="25" s="1"/>
  <c r="F24" i="25"/>
  <c r="E25" i="25" s="1"/>
  <c r="F46" i="25"/>
  <c r="E47" i="25" s="1"/>
  <c r="C27" i="25"/>
  <c r="C17" i="25"/>
  <c r="C31" i="25"/>
  <c r="C53" i="25"/>
  <c r="F48" i="25"/>
  <c r="C15" i="25"/>
  <c r="C39" i="25"/>
  <c r="F44" i="25"/>
  <c r="F36" i="25"/>
  <c r="F30" i="25"/>
  <c r="D31" i="25" s="1"/>
  <c r="F34" i="25"/>
  <c r="T30" i="24"/>
  <c r="W37" i="24" s="1"/>
  <c r="J31" i="24"/>
  <c r="G31" i="24"/>
  <c r="Q31" i="24"/>
  <c r="O31" i="24"/>
  <c r="L31" i="24"/>
  <c r="S31" i="24"/>
  <c r="I31" i="24"/>
  <c r="P31" i="24"/>
  <c r="K31" i="24"/>
  <c r="R31" i="24"/>
  <c r="F31" i="24"/>
  <c r="M31" i="24"/>
  <c r="E31" i="24"/>
  <c r="D31" i="24"/>
  <c r="N31" i="24"/>
  <c r="H31" i="24"/>
  <c r="D39" i="23"/>
  <c r="E39" i="23"/>
  <c r="E27" i="23"/>
  <c r="D27" i="23"/>
  <c r="C27" i="23"/>
  <c r="E31" i="23"/>
  <c r="C49" i="23"/>
  <c r="E51" i="23"/>
  <c r="C39" i="23"/>
  <c r="E9" i="23"/>
  <c r="F40" i="23"/>
  <c r="D41" i="23" s="1"/>
  <c r="F54" i="23"/>
  <c r="D55" i="23" s="1"/>
  <c r="F12" i="23"/>
  <c r="E13" i="23" s="1"/>
  <c r="D37" i="23"/>
  <c r="D45" i="23"/>
  <c r="F52" i="23"/>
  <c r="E53" i="23" s="1"/>
  <c r="D23" i="23"/>
  <c r="C41" i="23"/>
  <c r="C55" i="23"/>
  <c r="F28" i="23"/>
  <c r="E29" i="23" s="1"/>
  <c r="D21" i="23"/>
  <c r="D43" i="23"/>
  <c r="C35" i="23"/>
  <c r="G40" i="21"/>
  <c r="H51" i="21"/>
  <c r="F52" i="21" s="1"/>
  <c r="I47" i="21"/>
  <c r="H9" i="21"/>
  <c r="G10" i="21" s="1"/>
  <c r="I21" i="21"/>
  <c r="K21" i="21" s="1"/>
  <c r="H31" i="21"/>
  <c r="G32" i="21" s="1"/>
  <c r="C52" i="21"/>
  <c r="K45" i="21"/>
  <c r="J46" i="21" s="1"/>
  <c r="E51" i="21"/>
  <c r="E44" i="22"/>
  <c r="I41" i="21"/>
  <c r="H35" i="21"/>
  <c r="G36" i="21" s="1"/>
  <c r="C12" i="21"/>
  <c r="H27" i="21"/>
  <c r="G28" i="21" s="1"/>
  <c r="J20" i="22"/>
  <c r="H25" i="21"/>
  <c r="G26" i="21" s="1"/>
  <c r="I31" i="21"/>
  <c r="G16" i="21"/>
  <c r="H21" i="21"/>
  <c r="G22" i="21" s="1"/>
  <c r="K15" i="21"/>
  <c r="H16" i="21" s="1"/>
  <c r="J52" i="22"/>
  <c r="K53" i="21"/>
  <c r="J54" i="21" s="1"/>
  <c r="C30" i="22"/>
  <c r="F34" i="22"/>
  <c r="J19" i="21"/>
  <c r="K19" i="21" s="1"/>
  <c r="J20" i="21" s="1"/>
  <c r="H29" i="21"/>
  <c r="I35" i="21"/>
  <c r="H19" i="21"/>
  <c r="C28" i="22"/>
  <c r="G8" i="22"/>
  <c r="G22" i="22"/>
  <c r="H41" i="21"/>
  <c r="G42" i="21" s="1"/>
  <c r="F24" i="22"/>
  <c r="I23" i="21"/>
  <c r="I33" i="21"/>
  <c r="K33" i="21" s="1"/>
  <c r="H23" i="21"/>
  <c r="K49" i="21"/>
  <c r="H50" i="21" s="1"/>
  <c r="H33" i="21"/>
  <c r="F34" i="21" s="1"/>
  <c r="C20" i="22"/>
  <c r="J24" i="22"/>
  <c r="F30" i="21"/>
  <c r="G30" i="21"/>
  <c r="F28" i="22"/>
  <c r="E16" i="21"/>
  <c r="F36" i="21"/>
  <c r="I29" i="21"/>
  <c r="K29" i="21" s="1"/>
  <c r="J30" i="21" s="1"/>
  <c r="F54" i="22"/>
  <c r="H45" i="21"/>
  <c r="F46" i="21" s="1"/>
  <c r="C34" i="22"/>
  <c r="H38" i="21"/>
  <c r="E35" i="21"/>
  <c r="C36" i="21" s="1"/>
  <c r="K55" i="21"/>
  <c r="I56" i="21" s="1"/>
  <c r="J12" i="22"/>
  <c r="J48" i="22"/>
  <c r="H13" i="21"/>
  <c r="F44" i="22"/>
  <c r="K23" i="21"/>
  <c r="J24" i="21" s="1"/>
  <c r="I25" i="21"/>
  <c r="K25" i="21" s="1"/>
  <c r="J14" i="22"/>
  <c r="G12" i="21"/>
  <c r="F12" i="21"/>
  <c r="E30" i="21"/>
  <c r="E56" i="21"/>
  <c r="J54" i="22"/>
  <c r="E52" i="22"/>
  <c r="E12" i="22"/>
  <c r="E27" i="21"/>
  <c r="E26" i="22" s="1"/>
  <c r="C16" i="21"/>
  <c r="F50" i="22"/>
  <c r="I13" i="21"/>
  <c r="I14" i="22"/>
  <c r="H17" i="21"/>
  <c r="J7" i="21"/>
  <c r="J6" i="22" s="1"/>
  <c r="I11" i="21"/>
  <c r="C54" i="21"/>
  <c r="K41" i="21"/>
  <c r="J42" i="21" s="1"/>
  <c r="F10" i="21"/>
  <c r="C42" i="22"/>
  <c r="H7" i="21"/>
  <c r="G8" i="21" s="1"/>
  <c r="C26" i="22"/>
  <c r="J44" i="22"/>
  <c r="I54" i="21"/>
  <c r="C44" i="21"/>
  <c r="J38" i="21"/>
  <c r="I30" i="21"/>
  <c r="H28" i="22"/>
  <c r="I51" i="21"/>
  <c r="J16" i="22"/>
  <c r="H54" i="21"/>
  <c r="G16" i="22"/>
  <c r="I27" i="21"/>
  <c r="J39" i="21"/>
  <c r="F42" i="21"/>
  <c r="E33" i="21"/>
  <c r="I43" i="21"/>
  <c r="K35" i="21"/>
  <c r="I31" i="20"/>
  <c r="I30" i="22" s="1"/>
  <c r="C46" i="20"/>
  <c r="G12" i="22"/>
  <c r="G48" i="22"/>
  <c r="H49" i="20"/>
  <c r="F50" i="20" s="1"/>
  <c r="H14" i="22"/>
  <c r="F16" i="20"/>
  <c r="J37" i="20"/>
  <c r="J36" i="22" s="1"/>
  <c r="I27" i="20"/>
  <c r="F30" i="22"/>
  <c r="J41" i="20"/>
  <c r="J40" i="22" s="1"/>
  <c r="G24" i="22"/>
  <c r="F8" i="20"/>
  <c r="G40" i="22"/>
  <c r="H35" i="20"/>
  <c r="F36" i="20" s="1"/>
  <c r="E34" i="22"/>
  <c r="I33" i="20"/>
  <c r="I32" i="22" s="1"/>
  <c r="C40" i="22"/>
  <c r="K15" i="20"/>
  <c r="F8" i="22"/>
  <c r="C14" i="22"/>
  <c r="I43" i="20"/>
  <c r="C46" i="22"/>
  <c r="F56" i="20"/>
  <c r="C42" i="20"/>
  <c r="H55" i="20"/>
  <c r="G56" i="20" s="1"/>
  <c r="E15" i="20"/>
  <c r="E14" i="22" s="1"/>
  <c r="H25" i="20"/>
  <c r="G36" i="22"/>
  <c r="E46" i="22"/>
  <c r="C48" i="20"/>
  <c r="F42" i="20"/>
  <c r="G42" i="20"/>
  <c r="H40" i="22"/>
  <c r="K7" i="20"/>
  <c r="I8" i="20" s="1"/>
  <c r="E40" i="22"/>
  <c r="E51" i="20"/>
  <c r="E50" i="22" s="1"/>
  <c r="G24" i="20"/>
  <c r="C50" i="22"/>
  <c r="C16" i="22"/>
  <c r="G20" i="22"/>
  <c r="C32" i="22"/>
  <c r="I13" i="20"/>
  <c r="K13" i="20" s="1"/>
  <c r="F57" i="20"/>
  <c r="C34" i="20"/>
  <c r="E30" i="22"/>
  <c r="C57" i="20"/>
  <c r="E57" i="20" s="1"/>
  <c r="O82" i="20" s="1"/>
  <c r="O81" i="20" s="1"/>
  <c r="G30" i="20"/>
  <c r="H8" i="22"/>
  <c r="K19" i="20"/>
  <c r="J20" i="20" s="1"/>
  <c r="G44" i="22"/>
  <c r="I51" i="20"/>
  <c r="F26" i="22"/>
  <c r="H21" i="20"/>
  <c r="H27" i="20"/>
  <c r="F28" i="20" s="1"/>
  <c r="I17" i="20"/>
  <c r="K17" i="20" s="1"/>
  <c r="E18" i="20" s="1"/>
  <c r="I41" i="20"/>
  <c r="I11" i="20"/>
  <c r="H31" i="20"/>
  <c r="F32" i="20" s="1"/>
  <c r="I45" i="20"/>
  <c r="K45" i="20" s="1"/>
  <c r="I46" i="20" s="1"/>
  <c r="C18" i="20"/>
  <c r="E16" i="22"/>
  <c r="E24" i="22"/>
  <c r="J32" i="22"/>
  <c r="K33" i="20"/>
  <c r="E34" i="20" s="1"/>
  <c r="E18" i="22"/>
  <c r="C20" i="20"/>
  <c r="K43" i="20"/>
  <c r="I44" i="20" s="1"/>
  <c r="G48" i="20"/>
  <c r="F48" i="20"/>
  <c r="E48" i="22"/>
  <c r="C50" i="20"/>
  <c r="J8" i="22"/>
  <c r="G38" i="20"/>
  <c r="H36" i="22"/>
  <c r="G50" i="20"/>
  <c r="H40" i="20"/>
  <c r="H38" i="22"/>
  <c r="F46" i="22"/>
  <c r="C26" i="20"/>
  <c r="E54" i="22"/>
  <c r="H50" i="22"/>
  <c r="F30" i="20"/>
  <c r="E43" i="20"/>
  <c r="C44" i="20" s="1"/>
  <c r="E11" i="20"/>
  <c r="C12" i="20" s="1"/>
  <c r="E9" i="20"/>
  <c r="G57" i="20"/>
  <c r="J29" i="20"/>
  <c r="G18" i="22"/>
  <c r="F10" i="22"/>
  <c r="I23" i="20"/>
  <c r="H45" i="20"/>
  <c r="F46" i="20" s="1"/>
  <c r="H13" i="20"/>
  <c r="G34" i="22"/>
  <c r="J40" i="20"/>
  <c r="G40" i="20"/>
  <c r="G52" i="20"/>
  <c r="G54" i="20"/>
  <c r="C24" i="20"/>
  <c r="G14" i="22"/>
  <c r="C10" i="22"/>
  <c r="C8" i="22"/>
  <c r="G38" i="22"/>
  <c r="I47" i="20"/>
  <c r="J31" i="20"/>
  <c r="J35" i="20"/>
  <c r="J34" i="22" s="1"/>
  <c r="G32" i="22"/>
  <c r="J18" i="22"/>
  <c r="G10" i="20"/>
  <c r="I9" i="20"/>
  <c r="I34" i="22"/>
  <c r="H11" i="20"/>
  <c r="H33" i="20"/>
  <c r="G34" i="20" s="1"/>
  <c r="H19" i="20"/>
  <c r="E28" i="22"/>
  <c r="H52" i="22"/>
  <c r="C22" i="22"/>
  <c r="C24" i="22"/>
  <c r="H17" i="20"/>
  <c r="G18" i="20" s="1"/>
  <c r="G16" i="20"/>
  <c r="I25" i="20"/>
  <c r="I55" i="20"/>
  <c r="E12" i="19"/>
  <c r="C34" i="19"/>
  <c r="E34" i="19"/>
  <c r="C42" i="19"/>
  <c r="E42" i="19"/>
  <c r="K37" i="19"/>
  <c r="H38" i="19" s="1"/>
  <c r="K25" i="19"/>
  <c r="J26" i="19" s="1"/>
  <c r="E32" i="19"/>
  <c r="C30" i="19"/>
  <c r="E10" i="19"/>
  <c r="C16" i="19"/>
  <c r="C52" i="19"/>
  <c r="K17" i="19"/>
  <c r="H57" i="19"/>
  <c r="G58" i="19" s="1"/>
  <c r="K43" i="19"/>
  <c r="I24" i="19"/>
  <c r="K29" i="19"/>
  <c r="I30" i="19" s="1"/>
  <c r="I15" i="19"/>
  <c r="K15" i="19" s="1"/>
  <c r="E16" i="19" s="1"/>
  <c r="E24" i="19"/>
  <c r="F32" i="19"/>
  <c r="C57" i="19"/>
  <c r="I32" i="19"/>
  <c r="E27" i="19"/>
  <c r="G46" i="19"/>
  <c r="F36" i="19"/>
  <c r="G22" i="19"/>
  <c r="F48" i="19"/>
  <c r="H41" i="43"/>
  <c r="I41" i="43"/>
  <c r="K12" i="43"/>
  <c r="O10" i="43"/>
  <c r="K11" i="43" s="1"/>
  <c r="K16" i="43"/>
  <c r="K40" i="43"/>
  <c r="O40" i="43" s="1"/>
  <c r="L41" i="43" s="1"/>
  <c r="H13" i="43"/>
  <c r="L16" i="43"/>
  <c r="L54" i="43"/>
  <c r="H17" i="43"/>
  <c r="H9" i="43"/>
  <c r="J20" i="43"/>
  <c r="G40" i="43"/>
  <c r="G34" i="43"/>
  <c r="D35" i="43" s="1"/>
  <c r="O50" i="43"/>
  <c r="M12" i="43"/>
  <c r="O12" i="43" s="1"/>
  <c r="M13" i="43" s="1"/>
  <c r="G44" i="43"/>
  <c r="D45" i="43" s="1"/>
  <c r="G28" i="43"/>
  <c r="C29" i="43" s="1"/>
  <c r="L26" i="43"/>
  <c r="O26" i="43" s="1"/>
  <c r="F27" i="43"/>
  <c r="D27" i="43"/>
  <c r="O44" i="43"/>
  <c r="G45" i="43" s="1"/>
  <c r="G51" i="43"/>
  <c r="L34" i="43"/>
  <c r="F45" i="43"/>
  <c r="K20" i="43"/>
  <c r="O20" i="43" s="1"/>
  <c r="L11" i="43"/>
  <c r="C49" i="43"/>
  <c r="E51" i="43"/>
  <c r="C51" i="43"/>
  <c r="K6" i="43"/>
  <c r="O6" i="43" s="1"/>
  <c r="K7" i="43" s="1"/>
  <c r="C7" i="43"/>
  <c r="N56" i="43"/>
  <c r="R68" i="44" s="1"/>
  <c r="R67" i="44" s="1"/>
  <c r="O54" i="43"/>
  <c r="K51" i="43"/>
  <c r="J51" i="43"/>
  <c r="L13" i="43"/>
  <c r="J13" i="43"/>
  <c r="C13" i="43"/>
  <c r="G13" i="43"/>
  <c r="D13" i="43"/>
  <c r="E13" i="43"/>
  <c r="D7" i="43"/>
  <c r="O16" i="43"/>
  <c r="J17" i="43" s="1"/>
  <c r="J41" i="43"/>
  <c r="K42" i="43"/>
  <c r="D29" i="43"/>
  <c r="G39" i="43"/>
  <c r="C35" i="43"/>
  <c r="G30" i="43"/>
  <c r="M56" i="43"/>
  <c r="Q68" i="44" s="1"/>
  <c r="Q67" i="44" s="1"/>
  <c r="E41" i="43"/>
  <c r="D33" i="43"/>
  <c r="G16" i="43"/>
  <c r="F56" i="43"/>
  <c r="G10" i="43"/>
  <c r="L14" i="43"/>
  <c r="O14" i="43" s="1"/>
  <c r="J15" i="43" s="1"/>
  <c r="C43" i="43"/>
  <c r="D37" i="43"/>
  <c r="L19" i="43"/>
  <c r="G54" i="43"/>
  <c r="D55" i="43" s="1"/>
  <c r="J11" i="43"/>
  <c r="D15" i="43"/>
  <c r="L32" i="43"/>
  <c r="O32" i="43" s="1"/>
  <c r="L36" i="43"/>
  <c r="I19" i="41"/>
  <c r="J19" i="41"/>
  <c r="I41" i="41"/>
  <c r="J41" i="41"/>
  <c r="H41" i="41"/>
  <c r="K47" i="41"/>
  <c r="J47" i="41"/>
  <c r="L47" i="41"/>
  <c r="G47" i="41"/>
  <c r="G41" i="41"/>
  <c r="L41" i="41"/>
  <c r="M41" i="41"/>
  <c r="K41" i="41"/>
  <c r="J33" i="41"/>
  <c r="H9" i="41"/>
  <c r="L36" i="41"/>
  <c r="O36" i="41" s="1"/>
  <c r="G37" i="41" s="1"/>
  <c r="J36" i="41"/>
  <c r="K51" i="41"/>
  <c r="G55" i="41"/>
  <c r="O20" i="41"/>
  <c r="L21" i="41" s="1"/>
  <c r="J25" i="41"/>
  <c r="L25" i="41"/>
  <c r="G25" i="41"/>
  <c r="K25" i="41"/>
  <c r="O26" i="41"/>
  <c r="N27" i="41" s="1"/>
  <c r="N56" i="41"/>
  <c r="R68" i="42" s="1"/>
  <c r="R67" i="42" s="1"/>
  <c r="L53" i="41"/>
  <c r="J53" i="41"/>
  <c r="G53" i="41"/>
  <c r="J11" i="41"/>
  <c r="K11" i="41"/>
  <c r="J49" i="41"/>
  <c r="L49" i="41"/>
  <c r="J55" i="41"/>
  <c r="G49" i="41"/>
  <c r="J7" i="41"/>
  <c r="G7" i="41"/>
  <c r="G29" i="41"/>
  <c r="G33" i="41"/>
  <c r="K55" i="41"/>
  <c r="E13" i="41"/>
  <c r="O30" i="41"/>
  <c r="K29" i="41"/>
  <c r="L37" i="41"/>
  <c r="D45" i="41"/>
  <c r="J51" i="41"/>
  <c r="K15" i="41"/>
  <c r="L26" i="39"/>
  <c r="O26" i="39" s="1"/>
  <c r="N27" i="39" s="1"/>
  <c r="G48" i="39"/>
  <c r="C49" i="39" s="1"/>
  <c r="G24" i="39"/>
  <c r="D25" i="39" s="1"/>
  <c r="G36" i="39"/>
  <c r="D37" i="39" s="1"/>
  <c r="G42" i="39"/>
  <c r="D43" i="39" s="1"/>
  <c r="H43" i="39"/>
  <c r="I43" i="39"/>
  <c r="I35" i="39"/>
  <c r="J35" i="39"/>
  <c r="J16" i="39"/>
  <c r="I17" i="39" s="1"/>
  <c r="L42" i="39"/>
  <c r="K28" i="39"/>
  <c r="L14" i="39"/>
  <c r="O14" i="39" s="1"/>
  <c r="L28" i="39"/>
  <c r="O28" i="39" s="1"/>
  <c r="K29" i="39" s="1"/>
  <c r="J37" i="39"/>
  <c r="J6" i="39"/>
  <c r="L6" i="39"/>
  <c r="O6" i="39" s="1"/>
  <c r="C23" i="39"/>
  <c r="G10" i="39"/>
  <c r="O32" i="39"/>
  <c r="J33" i="39" s="1"/>
  <c r="L19" i="39"/>
  <c r="G44" i="39"/>
  <c r="C45" i="39" s="1"/>
  <c r="G12" i="39"/>
  <c r="C13" i="39" s="1"/>
  <c r="L37" i="39"/>
  <c r="L23" i="39"/>
  <c r="J23" i="39"/>
  <c r="G23" i="39"/>
  <c r="K23" i="39"/>
  <c r="O10" i="39"/>
  <c r="J11" i="39" s="1"/>
  <c r="E13" i="39"/>
  <c r="L33" i="39"/>
  <c r="G27" i="39"/>
  <c r="G35" i="39"/>
  <c r="F27" i="39"/>
  <c r="C43" i="39"/>
  <c r="G50" i="39"/>
  <c r="G46" i="39"/>
  <c r="D47" i="39" s="1"/>
  <c r="C11" i="39"/>
  <c r="K46" i="39"/>
  <c r="O46" i="39" s="1"/>
  <c r="J47" i="39" s="1"/>
  <c r="M50" i="39"/>
  <c r="O48" i="39"/>
  <c r="L49" i="39" s="1"/>
  <c r="D45" i="39"/>
  <c r="C56" i="39"/>
  <c r="F56" i="39"/>
  <c r="G54" i="39"/>
  <c r="G39" i="39"/>
  <c r="K35" i="39"/>
  <c r="K42" i="39"/>
  <c r="D19" i="39"/>
  <c r="D17" i="39"/>
  <c r="L54" i="39"/>
  <c r="O54" i="39" s="1"/>
  <c r="M56" i="39"/>
  <c r="Q68" i="40" s="1"/>
  <c r="Q67" i="40" s="1"/>
  <c r="G14" i="39"/>
  <c r="D17" i="27"/>
  <c r="J18" i="20"/>
  <c r="I6" i="22"/>
  <c r="P31" i="26"/>
  <c r="C31" i="26"/>
  <c r="G31" i="26"/>
  <c r="U30" i="26"/>
  <c r="F29" i="30"/>
  <c r="AT19" i="30" s="1"/>
  <c r="I31" i="26"/>
  <c r="K31" i="26"/>
  <c r="F31" i="26"/>
  <c r="N31" i="26"/>
  <c r="Q31" i="26"/>
  <c r="J31" i="26"/>
  <c r="M31" i="26"/>
  <c r="T44" i="26"/>
  <c r="O31" i="26"/>
  <c r="L24" i="43"/>
  <c r="G24" i="43"/>
  <c r="D25" i="43"/>
  <c r="J48" i="43"/>
  <c r="L48" i="43"/>
  <c r="M51" i="43"/>
  <c r="L51" i="43"/>
  <c r="H24" i="19"/>
  <c r="J54" i="19"/>
  <c r="G11" i="41"/>
  <c r="G54" i="21"/>
  <c r="G22" i="43"/>
  <c r="C56" i="43"/>
  <c r="K22" i="43"/>
  <c r="J24" i="39"/>
  <c r="K24" i="39"/>
  <c r="L22" i="41"/>
  <c r="P63" i="42" s="1"/>
  <c r="S63" i="42" s="1"/>
  <c r="J22" i="41"/>
  <c r="L44" i="41"/>
  <c r="P66" i="42" s="1"/>
  <c r="S66" i="42" s="1"/>
  <c r="J44" i="41"/>
  <c r="O36" i="42" s="1"/>
  <c r="K53" i="20"/>
  <c r="K52" i="22" s="1"/>
  <c r="E29" i="30"/>
  <c r="AT9" i="30" s="1"/>
  <c r="L31" i="28"/>
  <c r="I49" i="20"/>
  <c r="F48" i="22"/>
  <c r="F20" i="25"/>
  <c r="D57" i="25"/>
  <c r="G52" i="21"/>
  <c r="G50" i="21"/>
  <c r="T51" i="26"/>
  <c r="G46" i="43"/>
  <c r="K46" i="43"/>
  <c r="H56" i="39"/>
  <c r="K16" i="39"/>
  <c r="G40" i="39"/>
  <c r="K40" i="39"/>
  <c r="K27" i="19"/>
  <c r="E21" i="20"/>
  <c r="I21" i="20"/>
  <c r="C7" i="25"/>
  <c r="C57" i="25"/>
  <c r="E57" i="25"/>
  <c r="F10" i="25"/>
  <c r="F8" i="19"/>
  <c r="E31" i="26"/>
  <c r="C31" i="24"/>
  <c r="Y50" i="24"/>
  <c r="L30" i="43"/>
  <c r="J30" i="43"/>
  <c r="H56" i="43"/>
  <c r="J34" i="43"/>
  <c r="K34" i="43"/>
  <c r="J42" i="43"/>
  <c r="L42" i="43"/>
  <c r="O42" i="43" s="1"/>
  <c r="I56" i="41"/>
  <c r="L8" i="41"/>
  <c r="K12" i="41"/>
  <c r="O64" i="42" s="1"/>
  <c r="S64" i="42" s="1"/>
  <c r="H56" i="41"/>
  <c r="K16" i="41"/>
  <c r="J16" i="41"/>
  <c r="J49" i="19"/>
  <c r="H49" i="19"/>
  <c r="F20" i="22"/>
  <c r="G54" i="22"/>
  <c r="H55" i="21"/>
  <c r="F18" i="23"/>
  <c r="C57" i="23"/>
  <c r="D57" i="23"/>
  <c r="F10" i="23"/>
  <c r="D11" i="23" s="1"/>
  <c r="E57" i="23"/>
  <c r="F16" i="23"/>
  <c r="C25" i="23"/>
  <c r="F24" i="23"/>
  <c r="C33" i="23"/>
  <c r="F32" i="23"/>
  <c r="E41" i="23"/>
  <c r="I22" i="19"/>
  <c r="E54" i="19"/>
  <c r="C7" i="39"/>
  <c r="Y53" i="24"/>
  <c r="D56" i="43"/>
  <c r="L8" i="43"/>
  <c r="G8" i="43"/>
  <c r="L8" i="39"/>
  <c r="O8" i="39" s="1"/>
  <c r="J8" i="39"/>
  <c r="I9" i="39" s="1"/>
  <c r="I56" i="39"/>
  <c r="L12" i="39"/>
  <c r="J12" i="39"/>
  <c r="G19" i="39"/>
  <c r="J30" i="39"/>
  <c r="H31" i="39" s="1"/>
  <c r="K30" i="39"/>
  <c r="C20" i="19"/>
  <c r="I19" i="19"/>
  <c r="F44" i="19"/>
  <c r="J11" i="21"/>
  <c r="G57" i="21"/>
  <c r="I17" i="21"/>
  <c r="F57" i="21"/>
  <c r="J31" i="21"/>
  <c r="G30" i="22"/>
  <c r="F44" i="21"/>
  <c r="G50" i="22"/>
  <c r="J51" i="21"/>
  <c r="C55" i="25"/>
  <c r="F54" i="25"/>
  <c r="I54" i="19"/>
  <c r="J22" i="19"/>
  <c r="I56" i="43"/>
  <c r="J28" i="43"/>
  <c r="O48" i="43"/>
  <c r="G28" i="39"/>
  <c r="L52" i="39"/>
  <c r="J52" i="39"/>
  <c r="L29" i="30"/>
  <c r="AT14" i="30" s="1"/>
  <c r="T47" i="26"/>
  <c r="D19" i="43"/>
  <c r="G19" i="43"/>
  <c r="J44" i="39"/>
  <c r="L44" i="39"/>
  <c r="J27" i="20"/>
  <c r="G26" i="22"/>
  <c r="C57" i="21"/>
  <c r="I9" i="21"/>
  <c r="J47" i="21"/>
  <c r="H47" i="21"/>
  <c r="D56" i="39"/>
  <c r="G20" i="39"/>
  <c r="L20" i="39"/>
  <c r="T43" i="26"/>
  <c r="S29" i="30"/>
  <c r="AT17" i="30" s="1"/>
  <c r="D19" i="41"/>
  <c r="C24" i="19"/>
  <c r="E23" i="21"/>
  <c r="C24" i="21" s="1"/>
  <c r="I7" i="19"/>
  <c r="D53" i="39"/>
  <c r="C33" i="43"/>
  <c r="L28" i="43"/>
  <c r="O28" i="43" s="1"/>
  <c r="E57" i="41" l="1"/>
  <c r="C57" i="41"/>
  <c r="D57" i="41"/>
  <c r="O12" i="42"/>
  <c r="F57" i="41"/>
  <c r="I37" i="41"/>
  <c r="O33" i="42"/>
  <c r="G19" i="41"/>
  <c r="L19" i="41"/>
  <c r="O5" i="42"/>
  <c r="C35" i="41"/>
  <c r="G35" i="41"/>
  <c r="D35" i="41"/>
  <c r="U21" i="24"/>
  <c r="U25" i="24"/>
  <c r="U15" i="24"/>
  <c r="U5" i="24"/>
  <c r="U12" i="24"/>
  <c r="U13" i="24"/>
  <c r="U9" i="24"/>
  <c r="U30" i="24"/>
  <c r="U23" i="24"/>
  <c r="U17" i="24"/>
  <c r="U16" i="24"/>
  <c r="U27" i="24"/>
  <c r="U6" i="24"/>
  <c r="U28" i="24"/>
  <c r="U26" i="24"/>
  <c r="U20" i="24"/>
  <c r="U22" i="24"/>
  <c r="U19" i="24"/>
  <c r="U14" i="24"/>
  <c r="U18" i="24"/>
  <c r="U24" i="24"/>
  <c r="U8" i="24"/>
  <c r="U10" i="24"/>
  <c r="U29" i="24"/>
  <c r="U7" i="24"/>
  <c r="U11" i="24"/>
  <c r="E35" i="23"/>
  <c r="E49" i="23"/>
  <c r="D7" i="23"/>
  <c r="E7" i="23"/>
  <c r="H30" i="21"/>
  <c r="E50" i="21"/>
  <c r="H48" i="22"/>
  <c r="G32" i="20"/>
  <c r="E36" i="19"/>
  <c r="J36" i="19"/>
  <c r="J32" i="19"/>
  <c r="I12" i="19"/>
  <c r="E46" i="19"/>
  <c r="E14" i="19"/>
  <c r="H12" i="19"/>
  <c r="K51" i="19"/>
  <c r="I46" i="19"/>
  <c r="H36" i="19"/>
  <c r="I14" i="19"/>
  <c r="E30" i="19"/>
  <c r="G42" i="19"/>
  <c r="H42" i="19"/>
  <c r="G50" i="19"/>
  <c r="F50" i="19"/>
  <c r="H22" i="19"/>
  <c r="I42" i="19"/>
  <c r="G18" i="19"/>
  <c r="F56" i="19"/>
  <c r="H56" i="19"/>
  <c r="C28" i="19"/>
  <c r="O148" i="19"/>
  <c r="G40" i="19"/>
  <c r="I10" i="19"/>
  <c r="E56" i="19"/>
  <c r="J56" i="19"/>
  <c r="F42" i="19"/>
  <c r="J38" i="19"/>
  <c r="K47" i="19"/>
  <c r="I48" i="19" s="1"/>
  <c r="I56" i="19"/>
  <c r="V17" i="28"/>
  <c r="V27" i="28"/>
  <c r="V13" i="28"/>
  <c r="V19" i="28"/>
  <c r="V26" i="28"/>
  <c r="V11" i="28"/>
  <c r="V12" i="28"/>
  <c r="V14" i="28"/>
  <c r="V18" i="28"/>
  <c r="V23" i="28"/>
  <c r="Z35" i="28"/>
  <c r="V7" i="28"/>
  <c r="V15" i="28"/>
  <c r="V22" i="28"/>
  <c r="V9" i="28"/>
  <c r="V10" i="28"/>
  <c r="V6" i="28"/>
  <c r="V30" i="28"/>
  <c r="V28" i="28"/>
  <c r="V21" i="28"/>
  <c r="V8" i="28"/>
  <c r="V20" i="28"/>
  <c r="M73" i="27"/>
  <c r="N73" i="27" s="1"/>
  <c r="E51" i="27"/>
  <c r="D11" i="27"/>
  <c r="E41" i="25"/>
  <c r="E53" i="25"/>
  <c r="D19" i="25"/>
  <c r="E39" i="25"/>
  <c r="E15" i="25"/>
  <c r="D13" i="25"/>
  <c r="V16" i="28"/>
  <c r="U51" i="28"/>
  <c r="U44" i="28"/>
  <c r="V52" i="28"/>
  <c r="U50" i="28"/>
  <c r="U41" i="28"/>
  <c r="U42" i="28"/>
  <c r="U52" i="28"/>
  <c r="U48" i="28"/>
  <c r="U47" i="28"/>
  <c r="U49" i="28"/>
  <c r="U43" i="28"/>
  <c r="U46" i="28"/>
  <c r="U45" i="28"/>
  <c r="N72" i="27"/>
  <c r="K83" i="27" s="1"/>
  <c r="E15" i="27"/>
  <c r="D15" i="27"/>
  <c r="D45" i="27"/>
  <c r="E45" i="27"/>
  <c r="F57" i="27"/>
  <c r="D9" i="27"/>
  <c r="E9" i="27"/>
  <c r="D55" i="27"/>
  <c r="E55" i="27"/>
  <c r="C55" i="27"/>
  <c r="E17" i="25"/>
  <c r="E27" i="25"/>
  <c r="D47" i="25"/>
  <c r="D25" i="25"/>
  <c r="D9" i="25"/>
  <c r="E45" i="25"/>
  <c r="D45" i="25"/>
  <c r="D49" i="25"/>
  <c r="E49" i="25"/>
  <c r="D35" i="25"/>
  <c r="E35" i="25"/>
  <c r="E37" i="25"/>
  <c r="D37" i="25"/>
  <c r="E31" i="25"/>
  <c r="D53" i="23"/>
  <c r="D29" i="23"/>
  <c r="E55" i="23"/>
  <c r="D13" i="23"/>
  <c r="J22" i="21"/>
  <c r="I22" i="21"/>
  <c r="H22" i="21"/>
  <c r="E22" i="21"/>
  <c r="E46" i="21"/>
  <c r="I50" i="21"/>
  <c r="I46" i="21"/>
  <c r="J50" i="21"/>
  <c r="H46" i="21"/>
  <c r="H24" i="22"/>
  <c r="F32" i="21"/>
  <c r="E54" i="21"/>
  <c r="H30" i="22"/>
  <c r="I24" i="21"/>
  <c r="F22" i="21"/>
  <c r="K14" i="22"/>
  <c r="K7" i="21"/>
  <c r="J8" i="21" s="1"/>
  <c r="H20" i="21"/>
  <c r="F28" i="21"/>
  <c r="J34" i="21"/>
  <c r="I34" i="21"/>
  <c r="H34" i="21"/>
  <c r="G24" i="21"/>
  <c r="H22" i="22"/>
  <c r="F24" i="21"/>
  <c r="F20" i="21"/>
  <c r="E34" i="21"/>
  <c r="I16" i="21"/>
  <c r="I10" i="22"/>
  <c r="C34" i="21"/>
  <c r="G20" i="21"/>
  <c r="I26" i="22"/>
  <c r="J16" i="21"/>
  <c r="E20" i="21"/>
  <c r="H24" i="21"/>
  <c r="G34" i="21"/>
  <c r="I20" i="21"/>
  <c r="G46" i="21"/>
  <c r="J56" i="21"/>
  <c r="J26" i="21"/>
  <c r="H26" i="21"/>
  <c r="E26" i="21"/>
  <c r="H6" i="22"/>
  <c r="I26" i="21"/>
  <c r="F8" i="21"/>
  <c r="G14" i="21"/>
  <c r="F14" i="21"/>
  <c r="I28" i="22"/>
  <c r="K43" i="21"/>
  <c r="K42" i="22" s="1"/>
  <c r="I36" i="21"/>
  <c r="J36" i="21"/>
  <c r="H36" i="21"/>
  <c r="E36" i="21"/>
  <c r="I42" i="21"/>
  <c r="E42" i="21"/>
  <c r="H42" i="21"/>
  <c r="G18" i="21"/>
  <c r="F18" i="21"/>
  <c r="I42" i="22"/>
  <c r="K39" i="21"/>
  <c r="J40" i="21" s="1"/>
  <c r="J38" i="22"/>
  <c r="K13" i="21"/>
  <c r="K12" i="22" s="1"/>
  <c r="C28" i="21"/>
  <c r="K27" i="21"/>
  <c r="I28" i="21"/>
  <c r="E32" i="22"/>
  <c r="K37" i="20"/>
  <c r="J38" i="20" s="1"/>
  <c r="H34" i="22"/>
  <c r="G26" i="20"/>
  <c r="G36" i="20"/>
  <c r="I44" i="22"/>
  <c r="E16" i="20"/>
  <c r="C52" i="20"/>
  <c r="H18" i="20"/>
  <c r="C16" i="20"/>
  <c r="K32" i="22"/>
  <c r="H26" i="22"/>
  <c r="G28" i="20"/>
  <c r="J16" i="20"/>
  <c r="I34" i="20"/>
  <c r="K35" i="20"/>
  <c r="I36" i="20" s="1"/>
  <c r="I16" i="20"/>
  <c r="H16" i="20"/>
  <c r="I20" i="20"/>
  <c r="K18" i="22"/>
  <c r="E20" i="20"/>
  <c r="G22" i="20"/>
  <c r="H20" i="22"/>
  <c r="F22" i="20"/>
  <c r="I12" i="22"/>
  <c r="K11" i="20"/>
  <c r="J12" i="20" s="1"/>
  <c r="K51" i="20"/>
  <c r="I50" i="22"/>
  <c r="I18" i="20"/>
  <c r="J34" i="20"/>
  <c r="I40" i="22"/>
  <c r="K41" i="20"/>
  <c r="H8" i="20"/>
  <c r="J8" i="20"/>
  <c r="I54" i="22"/>
  <c r="K55" i="20"/>
  <c r="E14" i="20"/>
  <c r="I24" i="22"/>
  <c r="K25" i="20"/>
  <c r="I26" i="20" s="1"/>
  <c r="H12" i="22"/>
  <c r="G14" i="20"/>
  <c r="J46" i="20"/>
  <c r="E46" i="20"/>
  <c r="K44" i="22"/>
  <c r="I14" i="20"/>
  <c r="C58" i="20"/>
  <c r="H16" i="22"/>
  <c r="F18" i="20"/>
  <c r="H18" i="22"/>
  <c r="H20" i="20"/>
  <c r="F20" i="20"/>
  <c r="H46" i="20"/>
  <c r="G46" i="20"/>
  <c r="H44" i="22"/>
  <c r="J44" i="20"/>
  <c r="H44" i="20"/>
  <c r="G20" i="20"/>
  <c r="H32" i="22"/>
  <c r="F34" i="20"/>
  <c r="H34" i="20"/>
  <c r="F14" i="20"/>
  <c r="C10" i="20"/>
  <c r="E8" i="22"/>
  <c r="H14" i="20"/>
  <c r="F12" i="20"/>
  <c r="H12" i="20"/>
  <c r="H10" i="22"/>
  <c r="G12" i="20"/>
  <c r="E10" i="22"/>
  <c r="K29" i="20"/>
  <c r="J30" i="20" s="1"/>
  <c r="J28" i="22"/>
  <c r="K31" i="20"/>
  <c r="E44" i="20"/>
  <c r="E42" i="22"/>
  <c r="H57" i="20"/>
  <c r="G58" i="20" s="1"/>
  <c r="J14" i="20"/>
  <c r="K9" i="20"/>
  <c r="I10" i="20" s="1"/>
  <c r="I46" i="22"/>
  <c r="K47" i="20"/>
  <c r="K23" i="20"/>
  <c r="I24" i="20"/>
  <c r="I22" i="22"/>
  <c r="F58" i="19"/>
  <c r="E57" i="19"/>
  <c r="O81" i="19" s="1"/>
  <c r="O80" i="19" s="1"/>
  <c r="O155" i="19"/>
  <c r="O153" i="19" s="1"/>
  <c r="H44" i="19"/>
  <c r="E44" i="19"/>
  <c r="I44" i="19"/>
  <c r="J44" i="19"/>
  <c r="J18" i="19"/>
  <c r="I18" i="19"/>
  <c r="E18" i="19"/>
  <c r="H18" i="19"/>
  <c r="I16" i="19"/>
  <c r="J16" i="19"/>
  <c r="H16" i="19"/>
  <c r="H26" i="19"/>
  <c r="E26" i="19"/>
  <c r="I26" i="19"/>
  <c r="H30" i="19"/>
  <c r="J30" i="19"/>
  <c r="J55" i="43"/>
  <c r="M55" i="43"/>
  <c r="N27" i="43"/>
  <c r="G27" i="43"/>
  <c r="K45" i="43"/>
  <c r="L45" i="43"/>
  <c r="K41" i="43"/>
  <c r="M41" i="43"/>
  <c r="N45" i="43"/>
  <c r="G41" i="43"/>
  <c r="K13" i="43"/>
  <c r="H21" i="43"/>
  <c r="I21" i="43"/>
  <c r="J45" i="43"/>
  <c r="J21" i="43"/>
  <c r="K55" i="43"/>
  <c r="C45" i="43"/>
  <c r="C41" i="43"/>
  <c r="D41" i="43"/>
  <c r="K17" i="43"/>
  <c r="G21" i="43"/>
  <c r="L21" i="43"/>
  <c r="K21" i="43"/>
  <c r="L17" i="43"/>
  <c r="L55" i="43"/>
  <c r="L27" i="43"/>
  <c r="J27" i="43"/>
  <c r="G17" i="43"/>
  <c r="C17" i="43"/>
  <c r="D17" i="43"/>
  <c r="C11" i="43"/>
  <c r="G11" i="43"/>
  <c r="L7" i="43"/>
  <c r="J7" i="43"/>
  <c r="K15" i="43"/>
  <c r="J33" i="43"/>
  <c r="K33" i="43"/>
  <c r="G33" i="43"/>
  <c r="O36" i="43"/>
  <c r="L37" i="43" s="1"/>
  <c r="G15" i="43"/>
  <c r="L33" i="43"/>
  <c r="L15" i="43"/>
  <c r="G55" i="43"/>
  <c r="C55" i="43"/>
  <c r="C31" i="43"/>
  <c r="D31" i="43"/>
  <c r="F31" i="43"/>
  <c r="G7" i="43"/>
  <c r="K21" i="41"/>
  <c r="J21" i="41"/>
  <c r="G21" i="41"/>
  <c r="J37" i="41"/>
  <c r="G31" i="41"/>
  <c r="K31" i="41"/>
  <c r="N31" i="41"/>
  <c r="J31" i="41"/>
  <c r="L27" i="41"/>
  <c r="J27" i="41"/>
  <c r="G27" i="41"/>
  <c r="L31" i="41"/>
  <c r="D49" i="39"/>
  <c r="K47" i="39"/>
  <c r="C25" i="39"/>
  <c r="J27" i="39"/>
  <c r="L47" i="39"/>
  <c r="G37" i="39"/>
  <c r="L27" i="39"/>
  <c r="J15" i="39"/>
  <c r="K15" i="39"/>
  <c r="I7" i="39"/>
  <c r="J7" i="39"/>
  <c r="L7" i="39"/>
  <c r="H17" i="39"/>
  <c r="D13" i="39"/>
  <c r="L15" i="39"/>
  <c r="G33" i="39"/>
  <c r="G47" i="39"/>
  <c r="J55" i="39"/>
  <c r="K55" i="39"/>
  <c r="G49" i="39"/>
  <c r="F45" i="39"/>
  <c r="C47" i="39"/>
  <c r="L55" i="39"/>
  <c r="E51" i="39"/>
  <c r="O42" i="39"/>
  <c r="K43" i="39" s="1"/>
  <c r="O50" i="39"/>
  <c r="L11" i="39"/>
  <c r="G11" i="39"/>
  <c r="J29" i="39"/>
  <c r="L29" i="39"/>
  <c r="C15" i="39"/>
  <c r="D15" i="39"/>
  <c r="G15" i="39"/>
  <c r="J49" i="39"/>
  <c r="K49" i="39"/>
  <c r="C51" i="39"/>
  <c r="C55" i="39"/>
  <c r="G55" i="39"/>
  <c r="K11" i="39"/>
  <c r="D55" i="39"/>
  <c r="G29" i="43"/>
  <c r="K29" i="43"/>
  <c r="K9" i="39"/>
  <c r="G9" i="39"/>
  <c r="K43" i="43"/>
  <c r="G43" i="43"/>
  <c r="C9" i="43"/>
  <c r="D9" i="43"/>
  <c r="G56" i="43"/>
  <c r="C57" i="43" s="1"/>
  <c r="D17" i="23"/>
  <c r="J28" i="19"/>
  <c r="H28" i="19"/>
  <c r="I28" i="19"/>
  <c r="E28" i="19"/>
  <c r="O44" i="41"/>
  <c r="J45" i="41" s="1"/>
  <c r="D23" i="43"/>
  <c r="L49" i="43"/>
  <c r="G56" i="22"/>
  <c r="K47" i="21"/>
  <c r="H48" i="21" s="1"/>
  <c r="J46" i="22"/>
  <c r="K49" i="43"/>
  <c r="G49" i="43"/>
  <c r="K51" i="21"/>
  <c r="J52" i="21" s="1"/>
  <c r="J50" i="22"/>
  <c r="K11" i="21"/>
  <c r="J12" i="21" s="1"/>
  <c r="J10" i="22"/>
  <c r="J57" i="21"/>
  <c r="O135" i="21"/>
  <c r="H13" i="39"/>
  <c r="L56" i="43"/>
  <c r="O8" i="43"/>
  <c r="G9" i="43" s="1"/>
  <c r="M74" i="23"/>
  <c r="O12" i="41"/>
  <c r="K56" i="41"/>
  <c r="I31" i="43"/>
  <c r="H31" i="43"/>
  <c r="O40" i="39"/>
  <c r="G41" i="39" s="1"/>
  <c r="I48" i="22"/>
  <c r="K49" i="20"/>
  <c r="I50" i="20" s="1"/>
  <c r="H23" i="41"/>
  <c r="I23" i="41"/>
  <c r="I49" i="43"/>
  <c r="J49" i="43"/>
  <c r="D29" i="39"/>
  <c r="G29" i="39"/>
  <c r="O12" i="39"/>
  <c r="O8" i="41"/>
  <c r="L9" i="41" s="1"/>
  <c r="L56" i="41"/>
  <c r="O30" i="43"/>
  <c r="J31" i="43" s="1"/>
  <c r="D11" i="25"/>
  <c r="E11" i="25"/>
  <c r="F57" i="25"/>
  <c r="C41" i="39"/>
  <c r="E41" i="39"/>
  <c r="D41" i="39"/>
  <c r="O22" i="41"/>
  <c r="J23" i="41" s="1"/>
  <c r="H46" i="22"/>
  <c r="F48" i="21"/>
  <c r="H29" i="43"/>
  <c r="J29" i="43"/>
  <c r="I29" i="43"/>
  <c r="J56" i="43"/>
  <c r="I57" i="43" s="1"/>
  <c r="K19" i="19"/>
  <c r="I13" i="39"/>
  <c r="D33" i="23"/>
  <c r="E33" i="23"/>
  <c r="E11" i="23"/>
  <c r="F57" i="23"/>
  <c r="E58" i="23" s="1"/>
  <c r="Y54" i="24"/>
  <c r="M79" i="25"/>
  <c r="O16" i="39"/>
  <c r="K17" i="39"/>
  <c r="K56" i="39"/>
  <c r="O24" i="39"/>
  <c r="J25" i="39" s="1"/>
  <c r="C25" i="43"/>
  <c r="K9" i="21"/>
  <c r="I10" i="21" s="1"/>
  <c r="I8" i="22"/>
  <c r="I57" i="21"/>
  <c r="L74" i="23"/>
  <c r="L43" i="43"/>
  <c r="K79" i="25"/>
  <c r="H57" i="39"/>
  <c r="I25" i="39"/>
  <c r="H25" i="39"/>
  <c r="L83" i="27"/>
  <c r="C56" i="22"/>
  <c r="C21" i="39"/>
  <c r="G56" i="39"/>
  <c r="K27" i="20"/>
  <c r="J28" i="20" s="1"/>
  <c r="J26" i="22"/>
  <c r="J57" i="20"/>
  <c r="I53" i="39"/>
  <c r="K31" i="21"/>
  <c r="J32" i="21" s="1"/>
  <c r="J30" i="22"/>
  <c r="O30" i="39"/>
  <c r="J31" i="39" s="1"/>
  <c r="H9" i="39"/>
  <c r="J56" i="39"/>
  <c r="I57" i="39" s="1"/>
  <c r="J9" i="39"/>
  <c r="D25" i="23"/>
  <c r="E25" i="23"/>
  <c r="K74" i="23"/>
  <c r="K49" i="19"/>
  <c r="J50" i="19" s="1"/>
  <c r="J57" i="19"/>
  <c r="H43" i="43"/>
  <c r="J43" i="43"/>
  <c r="I43" i="43"/>
  <c r="O46" i="43"/>
  <c r="K47" i="43" s="1"/>
  <c r="O24" i="43"/>
  <c r="L25" i="43" s="1"/>
  <c r="O22" i="43"/>
  <c r="G23" i="43" s="1"/>
  <c r="K56" i="43"/>
  <c r="O20" i="39"/>
  <c r="L21" i="39" s="1"/>
  <c r="K7" i="19"/>
  <c r="I57" i="19"/>
  <c r="F56" i="22"/>
  <c r="H57" i="21"/>
  <c r="G58" i="21" s="1"/>
  <c r="L9" i="39"/>
  <c r="L56" i="39"/>
  <c r="D19" i="23"/>
  <c r="E19" i="23"/>
  <c r="J56" i="41"/>
  <c r="H57" i="41" s="1"/>
  <c r="H17" i="41"/>
  <c r="I17" i="41"/>
  <c r="O34" i="43"/>
  <c r="J35" i="43" s="1"/>
  <c r="K35" i="43"/>
  <c r="I20" i="22"/>
  <c r="I57" i="20"/>
  <c r="K21" i="20"/>
  <c r="E22" i="20" s="1"/>
  <c r="D47" i="43"/>
  <c r="C47" i="43"/>
  <c r="L79" i="25"/>
  <c r="I54" i="20"/>
  <c r="H54" i="20"/>
  <c r="J54" i="20"/>
  <c r="E54" i="20"/>
  <c r="C23" i="43"/>
  <c r="L29" i="43"/>
  <c r="O44" i="39"/>
  <c r="O52" i="39"/>
  <c r="J53" i="39" s="1"/>
  <c r="E22" i="22"/>
  <c r="E57" i="21"/>
  <c r="C58" i="21" s="1"/>
  <c r="E24" i="21"/>
  <c r="G48" i="21"/>
  <c r="I45" i="39"/>
  <c r="C29" i="39"/>
  <c r="D55" i="25"/>
  <c r="E55" i="25"/>
  <c r="I16" i="22"/>
  <c r="K17" i="21"/>
  <c r="I18" i="21" s="1"/>
  <c r="I31" i="39"/>
  <c r="E17" i="23"/>
  <c r="F56" i="21"/>
  <c r="G56" i="21"/>
  <c r="H56" i="21"/>
  <c r="H54" i="22"/>
  <c r="O16" i="41"/>
  <c r="J17" i="41" s="1"/>
  <c r="I35" i="43"/>
  <c r="H35" i="43"/>
  <c r="E20" i="22"/>
  <c r="C22" i="20"/>
  <c r="T52" i="26"/>
  <c r="U43" i="26" s="1"/>
  <c r="E21" i="25"/>
  <c r="D21" i="25"/>
  <c r="I45" i="41"/>
  <c r="V14" i="26"/>
  <c r="V19" i="26"/>
  <c r="V20" i="26"/>
  <c r="U29" i="30"/>
  <c r="V25" i="26"/>
  <c r="V30" i="26"/>
  <c r="V11" i="26"/>
  <c r="V13" i="26"/>
  <c r="V24" i="26"/>
  <c r="V26" i="26"/>
  <c r="V10" i="26"/>
  <c r="V7" i="26"/>
  <c r="V17" i="26"/>
  <c r="V8" i="26"/>
  <c r="V23" i="26"/>
  <c r="V18" i="26"/>
  <c r="V21" i="26"/>
  <c r="V22" i="26"/>
  <c r="V5" i="26"/>
  <c r="V9" i="26"/>
  <c r="V15" i="26"/>
  <c r="V6" i="26"/>
  <c r="V28" i="26"/>
  <c r="V12" i="26"/>
  <c r="V29" i="26"/>
  <c r="V27" i="26"/>
  <c r="V16" i="26"/>
  <c r="O11" i="42" l="1"/>
  <c r="I12" i="20"/>
  <c r="J52" i="19"/>
  <c r="E52" i="19"/>
  <c r="H52" i="19"/>
  <c r="I52" i="19"/>
  <c r="C58" i="19"/>
  <c r="J48" i="19"/>
  <c r="E48" i="19"/>
  <c r="H48" i="19"/>
  <c r="E58" i="27"/>
  <c r="Z36" i="28"/>
  <c r="Z37" i="28" s="1"/>
  <c r="M83" i="27"/>
  <c r="E58" i="25"/>
  <c r="G22" i="27"/>
  <c r="G6" i="27"/>
  <c r="G57" i="27"/>
  <c r="G38" i="27"/>
  <c r="G52" i="27"/>
  <c r="D58" i="27"/>
  <c r="G12" i="27"/>
  <c r="G26" i="27"/>
  <c r="G14" i="27"/>
  <c r="G20" i="27"/>
  <c r="G8" i="27"/>
  <c r="G18" i="27"/>
  <c r="G10" i="27"/>
  <c r="G34" i="27"/>
  <c r="G48" i="27"/>
  <c r="G30" i="27"/>
  <c r="G36" i="27"/>
  <c r="G28" i="27"/>
  <c r="G24" i="27"/>
  <c r="G32" i="27"/>
  <c r="G16" i="27"/>
  <c r="G40" i="27"/>
  <c r="G54" i="27"/>
  <c r="G46" i="27"/>
  <c r="C58" i="27"/>
  <c r="G50" i="27"/>
  <c r="G42" i="27"/>
  <c r="G44" i="27"/>
  <c r="U47" i="26"/>
  <c r="U44" i="26"/>
  <c r="C58" i="25"/>
  <c r="G10" i="25"/>
  <c r="G20" i="25"/>
  <c r="G54" i="25"/>
  <c r="D58" i="25"/>
  <c r="G18" i="23"/>
  <c r="C58" i="23"/>
  <c r="G10" i="23"/>
  <c r="G24" i="23"/>
  <c r="G32" i="23"/>
  <c r="I44" i="21"/>
  <c r="K38" i="22"/>
  <c r="H40" i="21"/>
  <c r="J28" i="21"/>
  <c r="H28" i="21"/>
  <c r="E28" i="21"/>
  <c r="H8" i="21"/>
  <c r="K6" i="22"/>
  <c r="I8" i="21"/>
  <c r="H14" i="21"/>
  <c r="J14" i="21"/>
  <c r="E14" i="21"/>
  <c r="I14" i="21"/>
  <c r="J44" i="21"/>
  <c r="E44" i="21"/>
  <c r="H44" i="21"/>
  <c r="K36" i="22"/>
  <c r="H38" i="20"/>
  <c r="H36" i="20"/>
  <c r="E36" i="20"/>
  <c r="K34" i="22"/>
  <c r="J36" i="20"/>
  <c r="E52" i="20"/>
  <c r="I52" i="20"/>
  <c r="H52" i="20"/>
  <c r="J52" i="20"/>
  <c r="K40" i="22"/>
  <c r="E42" i="20"/>
  <c r="J42" i="20"/>
  <c r="H42" i="20"/>
  <c r="E12" i="20"/>
  <c r="I42" i="20"/>
  <c r="I30" i="20"/>
  <c r="K28" i="22"/>
  <c r="H30" i="20"/>
  <c r="E30" i="20"/>
  <c r="O117" i="20"/>
  <c r="O116" i="20" s="1"/>
  <c r="F58" i="20"/>
  <c r="E10" i="20"/>
  <c r="H10" i="20"/>
  <c r="J10" i="20"/>
  <c r="J26" i="20"/>
  <c r="K24" i="22"/>
  <c r="E26" i="20"/>
  <c r="H26" i="20"/>
  <c r="J24" i="20"/>
  <c r="K22" i="22"/>
  <c r="H24" i="20"/>
  <c r="E24" i="20"/>
  <c r="E48" i="20"/>
  <c r="H48" i="20"/>
  <c r="I48" i="20"/>
  <c r="J48" i="20"/>
  <c r="I32" i="20"/>
  <c r="E32" i="20"/>
  <c r="H32" i="20"/>
  <c r="I56" i="20"/>
  <c r="K54" i="22"/>
  <c r="J56" i="20"/>
  <c r="E56" i="20"/>
  <c r="H56" i="20"/>
  <c r="J32" i="20"/>
  <c r="D57" i="43"/>
  <c r="K23" i="43"/>
  <c r="L9" i="43"/>
  <c r="G37" i="43"/>
  <c r="J37" i="43"/>
  <c r="G47" i="43"/>
  <c r="K17" i="41"/>
  <c r="L23" i="41"/>
  <c r="K7" i="39"/>
  <c r="G7" i="39"/>
  <c r="K31" i="39"/>
  <c r="K41" i="39"/>
  <c r="K25" i="39"/>
  <c r="J51" i="39"/>
  <c r="L51" i="39"/>
  <c r="K51" i="39"/>
  <c r="M51" i="39"/>
  <c r="J43" i="39"/>
  <c r="G43" i="39"/>
  <c r="L43" i="39"/>
  <c r="G51" i="39"/>
  <c r="G35" i="43"/>
  <c r="L35" i="43"/>
  <c r="P68" i="40"/>
  <c r="J21" i="39"/>
  <c r="K21" i="39"/>
  <c r="J47" i="43"/>
  <c r="L47" i="43"/>
  <c r="K76" i="23"/>
  <c r="L31" i="39"/>
  <c r="G31" i="39"/>
  <c r="N31" i="39"/>
  <c r="J17" i="39"/>
  <c r="G17" i="39"/>
  <c r="L17" i="39"/>
  <c r="G13" i="39"/>
  <c r="K13" i="39"/>
  <c r="M13" i="39"/>
  <c r="P68" i="44"/>
  <c r="P67" i="44" s="1"/>
  <c r="K46" i="22"/>
  <c r="I48" i="21"/>
  <c r="E48" i="21"/>
  <c r="U51" i="26"/>
  <c r="O87" i="21"/>
  <c r="O86" i="21" s="1"/>
  <c r="E56" i="22"/>
  <c r="L53" i="39"/>
  <c r="I28" i="20"/>
  <c r="E28" i="20"/>
  <c r="K26" i="22"/>
  <c r="H28" i="20"/>
  <c r="K81" i="25"/>
  <c r="N79" i="25"/>
  <c r="K90" i="25" s="1"/>
  <c r="H10" i="21"/>
  <c r="J10" i="21"/>
  <c r="E10" i="21"/>
  <c r="K8" i="22"/>
  <c r="M81" i="25"/>
  <c r="O39" i="44"/>
  <c r="O38" i="44" s="1"/>
  <c r="G23" i="41"/>
  <c r="K23" i="41"/>
  <c r="L13" i="39"/>
  <c r="O68" i="42"/>
  <c r="O56" i="41"/>
  <c r="K57" i="41" s="1"/>
  <c r="J13" i="39"/>
  <c r="G16" i="23"/>
  <c r="E57" i="39"/>
  <c r="O12" i="40"/>
  <c r="O11" i="40" s="1"/>
  <c r="C57" i="39"/>
  <c r="F57" i="39"/>
  <c r="G25" i="43"/>
  <c r="N31" i="43"/>
  <c r="G31" i="43"/>
  <c r="K31" i="43"/>
  <c r="J50" i="20"/>
  <c r="H50" i="20"/>
  <c r="E50" i="20"/>
  <c r="K48" i="22"/>
  <c r="L13" i="41"/>
  <c r="G13" i="41"/>
  <c r="M13" i="41"/>
  <c r="J13" i="41"/>
  <c r="I52" i="21"/>
  <c r="E52" i="21"/>
  <c r="H52" i="21"/>
  <c r="K50" i="22"/>
  <c r="O12" i="44"/>
  <c r="O11" i="44" s="1"/>
  <c r="F57" i="43"/>
  <c r="E57" i="43"/>
  <c r="L81" i="25"/>
  <c r="E20" i="19"/>
  <c r="H20" i="19"/>
  <c r="J20" i="19"/>
  <c r="O123" i="21"/>
  <c r="O122" i="21" s="1"/>
  <c r="H56" i="22"/>
  <c r="K45" i="39"/>
  <c r="G45" i="39"/>
  <c r="N45" i="39"/>
  <c r="J22" i="20"/>
  <c r="H22" i="20"/>
  <c r="K20" i="22"/>
  <c r="F58" i="21"/>
  <c r="O68" i="44"/>
  <c r="O56" i="43"/>
  <c r="O31" i="43" s="1"/>
  <c r="H32" i="21"/>
  <c r="I32" i="21"/>
  <c r="E32" i="21"/>
  <c r="K30" i="22"/>
  <c r="G21" i="39"/>
  <c r="Z49" i="24"/>
  <c r="Z52" i="24"/>
  <c r="Z54" i="24"/>
  <c r="Z45" i="24"/>
  <c r="Z48" i="24"/>
  <c r="Z44" i="24"/>
  <c r="Z51" i="24"/>
  <c r="Z46" i="24"/>
  <c r="Z43" i="24"/>
  <c r="Z47" i="24"/>
  <c r="L31" i="43"/>
  <c r="K13" i="41"/>
  <c r="U52" i="26"/>
  <c r="S63" i="26"/>
  <c r="T63" i="26" s="1"/>
  <c r="U48" i="26"/>
  <c r="U50" i="26"/>
  <c r="U41" i="26"/>
  <c r="U49" i="26"/>
  <c r="U46" i="26"/>
  <c r="U42" i="26"/>
  <c r="U45" i="26"/>
  <c r="L17" i="41"/>
  <c r="G17" i="41"/>
  <c r="E18" i="21"/>
  <c r="H18" i="21"/>
  <c r="K16" i="22"/>
  <c r="J18" i="21"/>
  <c r="J45" i="39"/>
  <c r="L45" i="39"/>
  <c r="I22" i="20"/>
  <c r="O39" i="42"/>
  <c r="O38" i="42" s="1"/>
  <c r="O117" i="19"/>
  <c r="O116" i="19" s="1"/>
  <c r="D58" i="23"/>
  <c r="Z50" i="24"/>
  <c r="Z53" i="24"/>
  <c r="P68" i="42"/>
  <c r="P67" i="42" s="1"/>
  <c r="M76" i="23"/>
  <c r="P156" i="20"/>
  <c r="P155" i="20" s="1"/>
  <c r="K10" i="22"/>
  <c r="E12" i="21"/>
  <c r="I12" i="21"/>
  <c r="H12" i="21"/>
  <c r="G53" i="39"/>
  <c r="D57" i="39"/>
  <c r="K57" i="20"/>
  <c r="I58" i="20" s="1"/>
  <c r="O156" i="20"/>
  <c r="K57" i="19"/>
  <c r="K20" i="19" s="1"/>
  <c r="L23" i="43"/>
  <c r="J23" i="43"/>
  <c r="I50" i="19"/>
  <c r="E50" i="19"/>
  <c r="H50" i="19"/>
  <c r="L76" i="23"/>
  <c r="L25" i="39"/>
  <c r="G25" i="39"/>
  <c r="I57" i="41"/>
  <c r="J9" i="41"/>
  <c r="G9" i="41"/>
  <c r="K9" i="41"/>
  <c r="J41" i="39"/>
  <c r="L41" i="39"/>
  <c r="M41" i="39"/>
  <c r="J56" i="22"/>
  <c r="P149" i="21"/>
  <c r="P147" i="21" s="1"/>
  <c r="N45" i="41"/>
  <c r="K45" i="41"/>
  <c r="G45" i="41"/>
  <c r="H8" i="19"/>
  <c r="J8" i="19"/>
  <c r="K25" i="43"/>
  <c r="J25" i="43"/>
  <c r="O149" i="21"/>
  <c r="I56" i="22"/>
  <c r="K57" i="21"/>
  <c r="K18" i="21" s="1"/>
  <c r="O68" i="40"/>
  <c r="O56" i="39"/>
  <c r="L57" i="39" s="1"/>
  <c r="G46" i="23"/>
  <c r="G6" i="23"/>
  <c r="G14" i="23"/>
  <c r="G22" i="23"/>
  <c r="G54" i="23"/>
  <c r="G52" i="23"/>
  <c r="G28" i="23"/>
  <c r="G36" i="23"/>
  <c r="N74" i="23"/>
  <c r="M86" i="23" s="1"/>
  <c r="G57" i="23"/>
  <c r="G34" i="23"/>
  <c r="G30" i="23"/>
  <c r="G26" i="23"/>
  <c r="G8" i="23"/>
  <c r="G12" i="23"/>
  <c r="G40" i="23"/>
  <c r="G50" i="23"/>
  <c r="G38" i="23"/>
  <c r="G42" i="23"/>
  <c r="G44" i="23"/>
  <c r="G20" i="23"/>
  <c r="G48" i="23"/>
  <c r="I20" i="19"/>
  <c r="G50" i="25"/>
  <c r="G46" i="25"/>
  <c r="G34" i="25"/>
  <c r="G32" i="25"/>
  <c r="G8" i="25"/>
  <c r="G28" i="25"/>
  <c r="G22" i="25"/>
  <c r="G12" i="25"/>
  <c r="G42" i="25"/>
  <c r="G24" i="25"/>
  <c r="G30" i="25"/>
  <c r="G57" i="25"/>
  <c r="G14" i="25"/>
  <c r="G48" i="25"/>
  <c r="G26" i="25"/>
  <c r="G38" i="25"/>
  <c r="G18" i="25"/>
  <c r="G52" i="25"/>
  <c r="G44" i="25"/>
  <c r="G6" i="25"/>
  <c r="G16" i="25"/>
  <c r="G40" i="25"/>
  <c r="G36" i="25"/>
  <c r="K9" i="43"/>
  <c r="J9" i="43"/>
  <c r="J48" i="21"/>
  <c r="L45" i="41"/>
  <c r="H57" i="43"/>
  <c r="L90" i="25" l="1"/>
  <c r="I58" i="21"/>
  <c r="O9" i="43"/>
  <c r="O23" i="43"/>
  <c r="O25" i="43"/>
  <c r="K57" i="43"/>
  <c r="O9" i="41"/>
  <c r="J57" i="41"/>
  <c r="O45" i="41"/>
  <c r="O13" i="41"/>
  <c r="O23" i="41"/>
  <c r="L57" i="41"/>
  <c r="O17" i="41"/>
  <c r="O41" i="39"/>
  <c r="O25" i="39"/>
  <c r="K50" i="19"/>
  <c r="O155" i="20"/>
  <c r="Q156" i="20"/>
  <c r="M57" i="43"/>
  <c r="O15" i="43"/>
  <c r="O41" i="43"/>
  <c r="O45" i="43"/>
  <c r="O13" i="43"/>
  <c r="O33" i="43"/>
  <c r="O27" i="43"/>
  <c r="O55" i="43"/>
  <c r="O53" i="43"/>
  <c r="N57" i="43"/>
  <c r="O37" i="43"/>
  <c r="O39" i="43"/>
  <c r="O11" i="43"/>
  <c r="O17" i="43"/>
  <c r="O7" i="43"/>
  <c r="O19" i="43"/>
  <c r="O21" i="43"/>
  <c r="O51" i="43"/>
  <c r="O29" i="43"/>
  <c r="O49" i="43"/>
  <c r="O43" i="43"/>
  <c r="K48" i="21"/>
  <c r="O21" i="39"/>
  <c r="Q149" i="21"/>
  <c r="O147" i="21"/>
  <c r="K8" i="20"/>
  <c r="K36" i="20"/>
  <c r="K26" i="20"/>
  <c r="K16" i="20"/>
  <c r="K30" i="20"/>
  <c r="K12" i="20"/>
  <c r="H58" i="20"/>
  <c r="K14" i="20"/>
  <c r="K52" i="20"/>
  <c r="K24" i="20"/>
  <c r="E58" i="20"/>
  <c r="K48" i="20"/>
  <c r="K10" i="20"/>
  <c r="K20" i="20"/>
  <c r="K40" i="20"/>
  <c r="K32" i="20"/>
  <c r="K34" i="20"/>
  <c r="K46" i="20"/>
  <c r="K56" i="20"/>
  <c r="K44" i="20"/>
  <c r="K38" i="20"/>
  <c r="K42" i="20"/>
  <c r="K18" i="20"/>
  <c r="K54" i="20"/>
  <c r="S68" i="44"/>
  <c r="O67" i="44"/>
  <c r="S67" i="44" s="1"/>
  <c r="O45" i="39"/>
  <c r="K52" i="21"/>
  <c r="K10" i="21"/>
  <c r="K12" i="21"/>
  <c r="J57" i="43"/>
  <c r="K28" i="20"/>
  <c r="O17" i="39"/>
  <c r="K86" i="23"/>
  <c r="K40" i="19"/>
  <c r="K14" i="19"/>
  <c r="K48" i="19"/>
  <c r="K46" i="19"/>
  <c r="K44" i="19"/>
  <c r="K56" i="19"/>
  <c r="K26" i="19"/>
  <c r="K52" i="19"/>
  <c r="K38" i="19"/>
  <c r="K34" i="19"/>
  <c r="K36" i="19"/>
  <c r="K16" i="19"/>
  <c r="K42" i="19"/>
  <c r="K30" i="19"/>
  <c r="K32" i="19"/>
  <c r="K12" i="19"/>
  <c r="K10" i="19"/>
  <c r="K24" i="19"/>
  <c r="K18" i="19"/>
  <c r="H58" i="19"/>
  <c r="K22" i="19"/>
  <c r="E58" i="19"/>
  <c r="K54" i="19"/>
  <c r="K28" i="19"/>
  <c r="L86" i="23"/>
  <c r="J58" i="20"/>
  <c r="H58" i="21"/>
  <c r="N76" i="23"/>
  <c r="O51" i="39"/>
  <c r="O15" i="39"/>
  <c r="O7" i="39"/>
  <c r="N57" i="39"/>
  <c r="O23" i="39"/>
  <c r="O47" i="39"/>
  <c r="O19" i="39"/>
  <c r="O55" i="39"/>
  <c r="O11" i="39"/>
  <c r="O39" i="39"/>
  <c r="O37" i="39"/>
  <c r="O49" i="39"/>
  <c r="O29" i="39"/>
  <c r="O43" i="39"/>
  <c r="M57" i="39"/>
  <c r="S68" i="40"/>
  <c r="S67" i="40" s="1"/>
  <c r="O33" i="39"/>
  <c r="O27" i="39"/>
  <c r="O35" i="39"/>
  <c r="O9" i="39"/>
  <c r="K57" i="39"/>
  <c r="J58" i="21"/>
  <c r="O53" i="39"/>
  <c r="J58" i="19"/>
  <c r="K22" i="20"/>
  <c r="O27" i="41"/>
  <c r="O47" i="41"/>
  <c r="O43" i="41"/>
  <c r="O51" i="41"/>
  <c r="M57" i="41"/>
  <c r="O39" i="41"/>
  <c r="O49" i="41"/>
  <c r="O25" i="41"/>
  <c r="O37" i="41"/>
  <c r="O19" i="41"/>
  <c r="O33" i="41"/>
  <c r="O41" i="41"/>
  <c r="O21" i="41"/>
  <c r="O53" i="41"/>
  <c r="G57" i="41"/>
  <c r="O29" i="41"/>
  <c r="N57" i="41"/>
  <c r="O55" i="41"/>
  <c r="O11" i="41"/>
  <c r="O7" i="41"/>
  <c r="O31" i="41"/>
  <c r="O15" i="41"/>
  <c r="O35" i="41"/>
  <c r="N81" i="25"/>
  <c r="L57" i="43"/>
  <c r="O47" i="43"/>
  <c r="G57" i="39"/>
  <c r="O67" i="42"/>
  <c r="S67" i="42" s="1"/>
  <c r="S68" i="42"/>
  <c r="M90" i="25"/>
  <c r="O35" i="43"/>
  <c r="K40" i="21"/>
  <c r="K14" i="21"/>
  <c r="K26" i="21"/>
  <c r="K50" i="21"/>
  <c r="K20" i="21"/>
  <c r="K46" i="21"/>
  <c r="K56" i="22"/>
  <c r="K28" i="21"/>
  <c r="K56" i="21"/>
  <c r="K34" i="21"/>
  <c r="K16" i="21"/>
  <c r="K30" i="21"/>
  <c r="K22" i="21"/>
  <c r="K54" i="21"/>
  <c r="K24" i="21"/>
  <c r="K42" i="21"/>
  <c r="K36" i="21"/>
  <c r="K38" i="21"/>
  <c r="K44" i="21"/>
  <c r="K8" i="21"/>
  <c r="K8" i="19"/>
  <c r="J57" i="39"/>
  <c r="I58" i="19"/>
  <c r="K32" i="21"/>
  <c r="G57" i="43"/>
  <c r="K50" i="20"/>
  <c r="E58" i="21"/>
  <c r="O13" i="39"/>
  <c r="O31" i="39"/>
</calcChain>
</file>

<file path=xl/comments1.xml><?xml version="1.0" encoding="utf-8"?>
<comments xmlns="http://schemas.openxmlformats.org/spreadsheetml/2006/main">
  <authors>
    <author>mvelasquez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jizquierdo:</t>
        </r>
        <r>
          <rPr>
            <sz val="8"/>
            <color indexed="81"/>
            <rFont val="Tahoma"/>
            <family val="2"/>
          </rPr>
          <t xml:space="preserve">
Actualizado con data de la DEP, el 17.06.2008</t>
        </r>
      </text>
    </comment>
  </commentList>
</comments>
</file>

<file path=xl/sharedStrings.xml><?xml version="1.0" encoding="utf-8"?>
<sst xmlns="http://schemas.openxmlformats.org/spreadsheetml/2006/main" count="11298" uniqueCount="2311">
  <si>
    <t>AMAZONAS</t>
  </si>
  <si>
    <t>ANCASH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</si>
  <si>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</si>
  <si>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</si>
  <si>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</si>
  <si>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</si>
  <si>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</si>
  <si>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</si>
  <si>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</si>
  <si>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</si>
  <si>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</si>
  <si>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</si>
  <si>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</si>
  <si>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</si>
  <si>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</si>
  <si>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</si>
  <si>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</si>
  <si>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</si>
  <si>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</si>
  <si>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</si>
  <si>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</si>
  <si>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</si>
  <si>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</si>
  <si>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</si>
  <si>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APURIMAC</t>
  </si>
  <si>
    <t>Participación</t>
  </si>
  <si>
    <t>GW.h</t>
  </si>
  <si>
    <t>Población</t>
  </si>
  <si>
    <t>%</t>
  </si>
  <si>
    <t>kW.h / hab</t>
  </si>
  <si>
    <t>Consumo de</t>
  </si>
  <si>
    <t>Energía Eléctrica</t>
  </si>
  <si>
    <t>Consumo de Energía</t>
  </si>
  <si>
    <t>1 /</t>
  </si>
  <si>
    <t>Eléctrica Percápita</t>
  </si>
  <si>
    <t xml:space="preserve">Grado de </t>
  </si>
  <si>
    <r>
      <t xml:space="preserve">Electrificación </t>
    </r>
    <r>
      <rPr>
        <b/>
        <vertAlign val="superscript"/>
        <sz val="11"/>
        <color indexed="9"/>
        <rFont val="Arial"/>
        <family val="2"/>
      </rPr>
      <t>2</t>
    </r>
  </si>
  <si>
    <t>Región</t>
  </si>
  <si>
    <t xml:space="preserve">2.1. Indicadores del subsector eléctrico por regiones </t>
  </si>
  <si>
    <t>CALLAO</t>
  </si>
  <si>
    <t xml:space="preserve"> Mercado Eléctrico</t>
  </si>
  <si>
    <t xml:space="preserve"> Uso Propio</t>
  </si>
  <si>
    <t>Total por Origen</t>
  </si>
  <si>
    <t>Total por</t>
  </si>
  <si>
    <r>
      <t>Hidráulica</t>
    </r>
    <r>
      <rPr>
        <b/>
        <vertAlign val="superscript"/>
        <sz val="12"/>
        <color indexed="9"/>
        <rFont val="Arial"/>
        <family val="2"/>
      </rPr>
      <t>4</t>
    </r>
  </si>
  <si>
    <r>
      <t>Térmica</t>
    </r>
    <r>
      <rPr>
        <b/>
        <vertAlign val="superscript"/>
        <sz val="12"/>
        <color indexed="9"/>
        <rFont val="Arial"/>
        <family val="2"/>
      </rPr>
      <t>4</t>
    </r>
  </si>
  <si>
    <r>
      <t>Solar</t>
    </r>
    <r>
      <rPr>
        <b/>
        <vertAlign val="superscript"/>
        <sz val="12"/>
        <color indexed="9"/>
        <rFont val="Arial"/>
        <family val="2"/>
      </rPr>
      <t>4</t>
    </r>
  </si>
  <si>
    <t>Eólica</t>
  </si>
  <si>
    <r>
      <t>Total</t>
    </r>
    <r>
      <rPr>
        <b/>
        <vertAlign val="superscript"/>
        <sz val="12"/>
        <color indexed="9"/>
        <rFont val="Arial"/>
        <family val="2"/>
      </rPr>
      <t>3</t>
    </r>
  </si>
  <si>
    <r>
      <t>Hidráulica</t>
    </r>
    <r>
      <rPr>
        <b/>
        <vertAlign val="superscript"/>
        <sz val="12"/>
        <color indexed="9"/>
        <rFont val="Arial"/>
        <family val="2"/>
      </rPr>
      <t>2</t>
    </r>
  </si>
  <si>
    <r>
      <t>Térmica</t>
    </r>
    <r>
      <rPr>
        <b/>
        <vertAlign val="superscript"/>
        <sz val="12"/>
        <color indexed="9"/>
        <rFont val="Arial"/>
        <family val="2"/>
      </rPr>
      <t>2</t>
    </r>
  </si>
  <si>
    <r>
      <t>Solar</t>
    </r>
    <r>
      <rPr>
        <b/>
        <vertAlign val="superscript"/>
        <sz val="12"/>
        <color indexed="9"/>
        <rFont val="Arial"/>
        <family val="2"/>
      </rPr>
      <t>2</t>
    </r>
  </si>
  <si>
    <r>
      <t>región</t>
    </r>
    <r>
      <rPr>
        <b/>
        <vertAlign val="superscript"/>
        <sz val="12"/>
        <color indexed="9"/>
        <rFont val="Arial"/>
        <family val="2"/>
      </rPr>
      <t>1</t>
    </r>
  </si>
  <si>
    <t>Departamentos</t>
  </si>
  <si>
    <t>Mercado Electrico</t>
  </si>
  <si>
    <t>JUNIN</t>
  </si>
  <si>
    <t>Otros</t>
  </si>
  <si>
    <t>Uso propio</t>
  </si>
  <si>
    <t>HIDRÁULICA</t>
  </si>
  <si>
    <t>TÉRMICA</t>
  </si>
  <si>
    <t>SOLAR</t>
  </si>
  <si>
    <t>EOLICA</t>
  </si>
  <si>
    <t>Total</t>
  </si>
  <si>
    <t>Notas para la participación porcentual:</t>
  </si>
  <si>
    <r>
      <rPr>
        <sz val="10"/>
        <rFont val="Arial"/>
        <family val="2"/>
      </rPr>
      <t>1\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región respecto del total nacional.</t>
    </r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</si>
  <si>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</si>
  <si>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tipo de mercado respecto del total por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</si>
  <si>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mercado en cada región.</t>
    </r>
  </si>
  <si>
    <t>OTROS</t>
  </si>
  <si>
    <t>HUANUCO</t>
  </si>
  <si>
    <t>EÓLICO</t>
  </si>
  <si>
    <r>
      <t xml:space="preserve">Eólica </t>
    </r>
    <r>
      <rPr>
        <b/>
        <vertAlign val="superscript"/>
        <sz val="10"/>
        <color indexed="9"/>
        <rFont val="Arial"/>
        <family val="2"/>
      </rPr>
      <t>4</t>
    </r>
  </si>
  <si>
    <r>
      <t xml:space="preserve">Eólica </t>
    </r>
    <r>
      <rPr>
        <b/>
        <vertAlign val="superscript"/>
        <sz val="9"/>
        <color indexed="9"/>
        <rFont val="Arial"/>
        <family val="2"/>
      </rPr>
      <t>2</t>
    </r>
  </si>
  <si>
    <t>MERCDO ELECTRICO</t>
  </si>
  <si>
    <t>APURÍMAC</t>
  </si>
  <si>
    <t>USO PROPIO</t>
  </si>
  <si>
    <t>HDRÁULICA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</si>
  <si>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</si>
  <si>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Generadoras</t>
  </si>
  <si>
    <t>Distribuidoras</t>
  </si>
  <si>
    <t>Total por Mercado</t>
  </si>
  <si>
    <t>SAN MARTIN</t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</si>
  <si>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origen respecto del total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</si>
  <si>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tipo de servicio respecto del total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</si>
  <si>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</t>
    </r>
    <r>
      <rPr>
        <sz val="10"/>
        <rFont val="Arial"/>
        <family val="2"/>
      </rPr>
      <t>%   Por origen respecto del mercado eléctrico y uso propio respectivamente, en cada región.</t>
    </r>
  </si>
  <si>
    <t>GENERADORAS</t>
  </si>
  <si>
    <t xml:space="preserve">2.6.   Venta de energía eléctrica a clientes finales (GWh)  </t>
  </si>
  <si>
    <r>
      <t>Libre</t>
    </r>
    <r>
      <rPr>
        <b/>
        <vertAlign val="superscript"/>
        <sz val="11"/>
        <color indexed="9"/>
        <rFont val="Arial"/>
        <family val="2"/>
      </rPr>
      <t>4</t>
    </r>
  </si>
  <si>
    <r>
      <t>Regualdo</t>
    </r>
    <r>
      <rPr>
        <b/>
        <vertAlign val="superscript"/>
        <sz val="11"/>
        <color indexed="9"/>
        <rFont val="Arial"/>
        <family val="2"/>
      </rPr>
      <t>4</t>
    </r>
  </si>
  <si>
    <r>
      <t>Total</t>
    </r>
    <r>
      <rPr>
        <b/>
        <vertAlign val="superscript"/>
        <sz val="11"/>
        <color indexed="9"/>
        <rFont val="Arial"/>
        <family val="2"/>
      </rPr>
      <t>3</t>
    </r>
  </si>
  <si>
    <r>
      <t>Regulado</t>
    </r>
    <r>
      <rPr>
        <b/>
        <vertAlign val="superscript"/>
        <sz val="11"/>
        <color indexed="9"/>
        <rFont val="Arial"/>
        <family val="2"/>
      </rPr>
      <t>4</t>
    </r>
  </si>
  <si>
    <r>
      <t>Libre</t>
    </r>
    <r>
      <rPr>
        <b/>
        <vertAlign val="superscript"/>
        <sz val="11"/>
        <color indexed="9"/>
        <rFont val="Arial"/>
        <family val="2"/>
      </rPr>
      <t>2</t>
    </r>
  </si>
  <si>
    <r>
      <t>Regulado</t>
    </r>
    <r>
      <rPr>
        <b/>
        <vertAlign val="superscript"/>
        <sz val="11"/>
        <color indexed="9"/>
        <rFont val="Arial"/>
        <family val="2"/>
      </rPr>
      <t>2</t>
    </r>
  </si>
  <si>
    <r>
      <t>región</t>
    </r>
    <r>
      <rPr>
        <b/>
        <vertAlign val="superscript"/>
        <sz val="11"/>
        <color indexed="9"/>
        <rFont val="Arial"/>
        <family val="2"/>
      </rPr>
      <t>1</t>
    </r>
  </si>
  <si>
    <r>
      <t>1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De  región respecto del total nacional.</t>
    </r>
  </si>
  <si>
    <r>
      <t>2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Por mercado respecto del total región.</t>
    </r>
  </si>
  <si>
    <r>
      <t xml:space="preserve">3  </t>
    </r>
    <r>
      <rPr>
        <vertAlign val="superscript"/>
        <sz val="10"/>
        <rFont val="Arial"/>
        <family val="2"/>
      </rPr>
      <t xml:space="preserve">   </t>
    </r>
    <r>
      <rPr>
        <sz val="10"/>
        <rFont val="Arial"/>
        <family val="2"/>
      </rPr>
      <t>%  Por tipo de empresa respecto del total región.</t>
    </r>
  </si>
  <si>
    <r>
      <t xml:space="preserve">4  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%  Por mercado respecto a las empresas generadoras y distribuidoras respectivamente, en cada región.</t>
    </r>
  </si>
  <si>
    <t>Libre</t>
  </si>
  <si>
    <t>Regulado</t>
  </si>
  <si>
    <r>
      <rPr>
        <sz val="11"/>
        <rFont val="Arial"/>
        <family val="2"/>
      </rPr>
      <t>1\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De región respecto del total nacional.</t>
    </r>
  </si>
  <si>
    <r>
      <rPr>
        <sz val="11"/>
        <rFont val="Arial"/>
        <family val="2"/>
      </rPr>
      <t>2\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origen respecto del total región.</t>
    </r>
  </si>
  <si>
    <r>
      <rPr>
        <sz val="11"/>
        <rFont val="Arial"/>
        <family val="2"/>
      </rPr>
      <t>3\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tipo de servicio respecto del total región.</t>
    </r>
  </si>
  <si>
    <r>
      <rPr>
        <sz val="11"/>
        <rFont val="Arial"/>
        <family val="2"/>
      </rPr>
      <t>4\</t>
    </r>
    <r>
      <rPr>
        <vertAlign val="superscript"/>
        <sz val="11"/>
        <rFont val="Arial"/>
        <family val="2"/>
      </rPr>
      <t xml:space="preserve">    </t>
    </r>
    <r>
      <rPr>
        <sz val="11"/>
        <rFont val="Arial"/>
        <family val="2"/>
      </rPr>
      <t>%   Por origen respecto del mercado eléctrico y uso propio respectivamente, en cada región.</t>
    </r>
  </si>
  <si>
    <t>Notas:</t>
  </si>
  <si>
    <r>
      <t>1</t>
    </r>
    <r>
      <rPr>
        <sz val="12"/>
        <rFont val="Arial"/>
        <family val="2"/>
      </rPr>
      <t xml:space="preserve">    </t>
    </r>
    <r>
      <rPr>
        <sz val="10"/>
        <rFont val="Arial"/>
        <family val="2"/>
      </rPr>
      <t>Precio Medio Total por región, ponderado entre el Mercado Libre y Regulado</t>
    </r>
  </si>
  <si>
    <r>
      <t xml:space="preserve">2  </t>
    </r>
    <r>
      <rPr>
        <sz val="10"/>
        <rFont val="Arial"/>
        <family val="2"/>
      </rPr>
      <t xml:space="preserve">  Precio Medio del Mercado Libre y Regulado a nivel nacional</t>
    </r>
  </si>
  <si>
    <t xml:space="preserve">2.9.1 Número de Clientes Finales por Sectores Económicos </t>
  </si>
  <si>
    <t>REGIÓN</t>
  </si>
  <si>
    <t>Industrial</t>
  </si>
  <si>
    <t>Comercial y Servicios</t>
  </si>
  <si>
    <t>Residencial</t>
  </si>
  <si>
    <t>Total general</t>
  </si>
  <si>
    <t>Participación (%)</t>
  </si>
  <si>
    <t xml:space="preserve">2.9.2    Número de Clientes Finales por actividad CIIU </t>
  </si>
  <si>
    <t>Región \ Actividad CIIU</t>
  </si>
  <si>
    <t>Activ. Comunitaria y esparcimiento</t>
  </si>
  <si>
    <t>Actividad no especificada</t>
  </si>
  <si>
    <t>Administración Pública</t>
  </si>
  <si>
    <t>Agricultura y Ganadería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</si>
  <si>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</si>
  <si>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</si>
  <si>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</si>
  <si>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</si>
  <si>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</si>
  <si>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</si>
  <si>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</si>
  <si>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</si>
  <si>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</si>
  <si>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</si>
  <si>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</si>
  <si>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de Electricidad, gas y agua</t>
  </si>
  <si>
    <t>Transporte y telecomunicaciones</t>
  </si>
  <si>
    <t xml:space="preserve">Total </t>
  </si>
  <si>
    <t xml:space="preserve">Residencial </t>
  </si>
  <si>
    <t>Actividad CIIU</t>
  </si>
  <si>
    <t>Actividades con menor participación</t>
  </si>
  <si>
    <t xml:space="preserve">2.10.1 Venta de energía eléctrica por Sectores Económicos  (GWh)  </t>
  </si>
  <si>
    <t xml:space="preserve">2.10.2    Venta de energía eléctrica por actividad CIIU (GWh)  </t>
  </si>
  <si>
    <t>Alumbrado Público</t>
  </si>
  <si>
    <t xml:space="preserve">2.11.1 Facturación de energía eléctrica por Sectores Económicos (miles US $)  </t>
  </si>
  <si>
    <t xml:space="preserve">2.11.2   Facturación de Energía en Clientes Finales por actividad CIIU (miles de US$)  </t>
  </si>
  <si>
    <t xml:space="preserve">Participación </t>
  </si>
  <si>
    <t>Suminist. de Electricidad, gas y agua</t>
  </si>
  <si>
    <t xml:space="preserve">Precio MedioTotal </t>
  </si>
  <si>
    <t>Precio Medio Sector</t>
  </si>
  <si>
    <t>INDUSTRIAL</t>
  </si>
  <si>
    <t>COMERCIAL Y SERVICIOS</t>
  </si>
  <si>
    <t>RESIDENCIAL</t>
  </si>
  <si>
    <t xml:space="preserve">2.12.2    Precio Medio de energía eléctrica por actividad CIIU (Cent. US$/kWh)  </t>
  </si>
  <si>
    <t>Departamento</t>
  </si>
  <si>
    <t>Empresa</t>
  </si>
  <si>
    <t>Origen</t>
  </si>
  <si>
    <t>Central</t>
  </si>
  <si>
    <t>Grupo</t>
  </si>
  <si>
    <t>Tipo de 
Grupo</t>
  </si>
  <si>
    <t>Tipo de 
Grupo en Operación</t>
  </si>
  <si>
    <t>Sistema</t>
  </si>
  <si>
    <t>Tipo de Integrante</t>
  </si>
  <si>
    <t>Estado de Grupo</t>
  </si>
  <si>
    <t xml:space="preserve">Provincia </t>
  </si>
  <si>
    <t>Distrito</t>
  </si>
  <si>
    <t>Potencia Instalada (MW)</t>
  </si>
  <si>
    <t>Máx. Demanda  (MW)</t>
  </si>
  <si>
    <t>Tipo de Combustible</t>
  </si>
  <si>
    <t>Cantidad</t>
  </si>
  <si>
    <t>Electro Oriente S. A.</t>
  </si>
  <si>
    <t>Térmico</t>
  </si>
  <si>
    <t>C.T. BAGUA GRANDE</t>
  </si>
  <si>
    <t>Cat-1_3512</t>
  </si>
  <si>
    <t>EL</t>
  </si>
  <si>
    <t>SA</t>
  </si>
  <si>
    <t>NO COES</t>
  </si>
  <si>
    <t>Operativo</t>
  </si>
  <si>
    <t>UTCUBAMBA</t>
  </si>
  <si>
    <t>BAGUA GRANDE</t>
  </si>
  <si>
    <t>SEIN</t>
  </si>
  <si>
    <t>Inoperativo</t>
  </si>
  <si>
    <t>D2</t>
  </si>
  <si>
    <t>Cat-2_3512</t>
  </si>
  <si>
    <t>Total C.T. BAGUA GRANDE</t>
  </si>
  <si>
    <t>C.T. CHACHAPOYAS_ELOR</t>
  </si>
  <si>
    <t>LUYA</t>
  </si>
  <si>
    <t>CAT 2 3516</t>
  </si>
  <si>
    <t>CUMMINS 1</t>
  </si>
  <si>
    <t>CUMMINS 3</t>
  </si>
  <si>
    <t>CUMMINS 4</t>
  </si>
  <si>
    <t>Total C.T. CHACHAPOYAS_ELOR</t>
  </si>
  <si>
    <t>GT 1</t>
  </si>
  <si>
    <t>CONDORCANQUI</t>
  </si>
  <si>
    <t>SANTA MARÍA DE NIEVA</t>
  </si>
  <si>
    <t>Total Térmico</t>
  </si>
  <si>
    <t>Hidráulico</t>
  </si>
  <si>
    <t>Turbina 1</t>
  </si>
  <si>
    <t>HI</t>
  </si>
  <si>
    <t>Turbina 2</t>
  </si>
  <si>
    <t>C.H. CACLIC</t>
  </si>
  <si>
    <t>Turbina 3</t>
  </si>
  <si>
    <t>Turbina 4</t>
  </si>
  <si>
    <t>Total C.H. CACLIC</t>
  </si>
  <si>
    <t>C.H. EL MUYO</t>
  </si>
  <si>
    <t>BAGUA</t>
  </si>
  <si>
    <t>ARAMANGO</t>
  </si>
  <si>
    <t>Total C.H. EL MUYO</t>
  </si>
  <si>
    <t>Total Hidráulico</t>
  </si>
  <si>
    <t>Total Electro Oriente S. A.</t>
  </si>
  <si>
    <t>C.H. SAN ANTONIO</t>
  </si>
  <si>
    <t>G-1</t>
  </si>
  <si>
    <t>G-2</t>
  </si>
  <si>
    <t>Total C.H. SAN ANTONIO</t>
  </si>
  <si>
    <t>C.T. ESTACION 6</t>
  </si>
  <si>
    <t>IMASA</t>
  </si>
  <si>
    <t>Total C.T. ESTACION 6</t>
  </si>
  <si>
    <t>C.T. ESTACION 7</t>
  </si>
  <si>
    <t>EL MILAGRO</t>
  </si>
  <si>
    <t>Total C.T. ESTACION 7</t>
  </si>
  <si>
    <t>Total AMAZONAS</t>
  </si>
  <si>
    <t>Asociación Santa Lucia de Chacas</t>
  </si>
  <si>
    <t>C.H. HUALLÍN I</t>
  </si>
  <si>
    <t>G1</t>
  </si>
  <si>
    <t>ASUNCIÓN</t>
  </si>
  <si>
    <t>CHACAS</t>
  </si>
  <si>
    <t>Total C.H. HUALLÍN I</t>
  </si>
  <si>
    <t>Total Asociación Santa Lucia de Chacas</t>
  </si>
  <si>
    <t>C.T. ATALAYA</t>
  </si>
  <si>
    <t>BOLOGNESI</t>
  </si>
  <si>
    <t>PACLLON</t>
  </si>
  <si>
    <t>Total C.T. ATALAYA</t>
  </si>
  <si>
    <t>C.T. PALLCA</t>
  </si>
  <si>
    <t>Total C.T. PALLCA</t>
  </si>
  <si>
    <t>C.H. PALLCA</t>
  </si>
  <si>
    <t>Total C.H. PALLCA</t>
  </si>
  <si>
    <t>C.T. PLANTA CHIMBOTE</t>
  </si>
  <si>
    <t>SANTA</t>
  </si>
  <si>
    <t>CHIMBOTE</t>
  </si>
  <si>
    <t>Total C.T. PLANTA CHIMBOTE</t>
  </si>
  <si>
    <t>TG-3</t>
  </si>
  <si>
    <t>TG</t>
  </si>
  <si>
    <t>COES</t>
  </si>
  <si>
    <t>C.H. CAÑON DEL PATO</t>
  </si>
  <si>
    <t>Grupo 1</t>
  </si>
  <si>
    <t>HUAYLAS</t>
  </si>
  <si>
    <t>HUALLANCA</t>
  </si>
  <si>
    <t>Grupo 2</t>
  </si>
  <si>
    <t>Grupo 3</t>
  </si>
  <si>
    <t>Grupo 4</t>
  </si>
  <si>
    <t>Grupo 5</t>
  </si>
  <si>
    <t>Grupo 6</t>
  </si>
  <si>
    <t>Total C.H. CAÑON DEL PATO</t>
  </si>
  <si>
    <t>Eléctrica Yanapampa S.A.C.</t>
  </si>
  <si>
    <t>OCROS</t>
  </si>
  <si>
    <t>COCHAS</t>
  </si>
  <si>
    <t>Total Eléctrica Yanapampa S.A.C.</t>
  </si>
  <si>
    <t>G-3</t>
  </si>
  <si>
    <t>C.T. CHIQUIÁN</t>
  </si>
  <si>
    <t>CHIQUIAN</t>
  </si>
  <si>
    <t>Total C.T. CHIQUIÁN</t>
  </si>
  <si>
    <t>HUARAZ</t>
  </si>
  <si>
    <t>HUARI</t>
  </si>
  <si>
    <t>C.H. CHIQUIAN</t>
  </si>
  <si>
    <t>Grupo U.Gen 2</t>
  </si>
  <si>
    <t>SULZER 1</t>
  </si>
  <si>
    <t>SULZER 2</t>
  </si>
  <si>
    <t>Total C.H. CHIQUIAN</t>
  </si>
  <si>
    <t>C.H. MARIA JIRAY</t>
  </si>
  <si>
    <t>Grupo U.Gen.1</t>
  </si>
  <si>
    <t>Total C.H. MARIA JIRAY</t>
  </si>
  <si>
    <t>Grupo U.Gen.2</t>
  </si>
  <si>
    <t>POMABAMBA</t>
  </si>
  <si>
    <t>Grupo U.Gen.3</t>
  </si>
  <si>
    <t>C.H. COLLO</t>
  </si>
  <si>
    <t>ASUNCION</t>
  </si>
  <si>
    <t>Total C.H. COLLO</t>
  </si>
  <si>
    <t>C.H. JAMBON</t>
  </si>
  <si>
    <t>G2</t>
  </si>
  <si>
    <t>Total C.H. JAMBON</t>
  </si>
  <si>
    <t>C.H. QUITARACSA</t>
  </si>
  <si>
    <t>Total C.H. QUITARACSA</t>
  </si>
  <si>
    <t>Hidroeléctrica Santa Cruz S.A.C.</t>
  </si>
  <si>
    <t>C.H. SANTA CRUZ I</t>
  </si>
  <si>
    <t>SANTA CRUZ</t>
  </si>
  <si>
    <t>Total C.H. SANTA CRUZ I</t>
  </si>
  <si>
    <t>C.H. SANTA CRUZ II</t>
  </si>
  <si>
    <t>Total C.H. SANTA CRUZ II</t>
  </si>
  <si>
    <t>Total Hidroeléctrica Santa Cruz S.A.C.</t>
  </si>
  <si>
    <t>ICM Pachapaqui S.A.C.</t>
  </si>
  <si>
    <t>AQUIA</t>
  </si>
  <si>
    <t>C.H. SAN JUDAS TADEO</t>
  </si>
  <si>
    <t>Total C.H. SAN JUDAS TADEO</t>
  </si>
  <si>
    <t>C.H. SAN MARTÍN DE PORRES</t>
  </si>
  <si>
    <t>Total C.H. SAN MARTÍN DE PORRES</t>
  </si>
  <si>
    <t>Total ICM Pachapaqui S.A.C.</t>
  </si>
  <si>
    <t>C.T. CONTONGA</t>
  </si>
  <si>
    <t>SAN MARCOS</t>
  </si>
  <si>
    <t>Total C.T. CONTONGA</t>
  </si>
  <si>
    <t>Pesquera Diamante S.A.</t>
  </si>
  <si>
    <t>C.T. SAMANCO</t>
  </si>
  <si>
    <t>SAMANCO</t>
  </si>
  <si>
    <t>Total C.T. SAMANCO</t>
  </si>
  <si>
    <t>Total Pesquera Diamante S.A.</t>
  </si>
  <si>
    <t>C.H. PARIAC</t>
  </si>
  <si>
    <t>CH2</t>
  </si>
  <si>
    <t xml:space="preserve">HUARAZ </t>
  </si>
  <si>
    <t>CH2 G2</t>
  </si>
  <si>
    <t>CH3 N</t>
  </si>
  <si>
    <t>CH3 N G2</t>
  </si>
  <si>
    <t>CH4 G-1</t>
  </si>
  <si>
    <t>CH4 G-2</t>
  </si>
  <si>
    <t>Total C.H. PARIAC</t>
  </si>
  <si>
    <t>Statkraft Perú S.A.</t>
  </si>
  <si>
    <t>Total Statkraft Perú S.A.</t>
  </si>
  <si>
    <t>C.T. CHIMBOTE</t>
  </si>
  <si>
    <t>Total C.T. CHIMBOTE</t>
  </si>
  <si>
    <t>Total ANCASH</t>
  </si>
  <si>
    <t>C.T. SELENE</t>
  </si>
  <si>
    <t>AYMARAES</t>
  </si>
  <si>
    <t>COTARUSE (Pampamarca)</t>
  </si>
  <si>
    <t>Total C.T. SELENE</t>
  </si>
  <si>
    <t>Electro Sur Este S.A.A.</t>
  </si>
  <si>
    <t>ABANCAY</t>
  </si>
  <si>
    <t>ANDAHUAYLAS</t>
  </si>
  <si>
    <t>SAN JERONIMO</t>
  </si>
  <si>
    <t>C.H. HUANCARAY</t>
  </si>
  <si>
    <t>HUANCARAY</t>
  </si>
  <si>
    <t>Total C.H. HUANCARAY</t>
  </si>
  <si>
    <t>C.H. MANCAHUARA</t>
  </si>
  <si>
    <t>Pelton</t>
  </si>
  <si>
    <t>GRAU</t>
  </si>
  <si>
    <t>CURASCO</t>
  </si>
  <si>
    <t>Total C.H. MANCAHUARA</t>
  </si>
  <si>
    <t>C.H. MATARÁ</t>
  </si>
  <si>
    <t>Total C.H. MATARÁ</t>
  </si>
  <si>
    <t>C.H. POCOHUANCA</t>
  </si>
  <si>
    <t>Francis I</t>
  </si>
  <si>
    <t>ANTABAMBA</t>
  </si>
  <si>
    <t>POCOHUANCA</t>
  </si>
  <si>
    <t>Total C.H. POCOHUANCA</t>
  </si>
  <si>
    <t>VILCABAMBA</t>
  </si>
  <si>
    <t>Francis II</t>
  </si>
  <si>
    <t>Total Electro Sur Este S.A.A.</t>
  </si>
  <si>
    <t>Total APURIMAC</t>
  </si>
  <si>
    <t>C.T. AREQUIPA</t>
  </si>
  <si>
    <t>Total C.T. AREQUIPA</t>
  </si>
  <si>
    <t>C.T. ISHIHUINCA</t>
  </si>
  <si>
    <t>CARAVELI</t>
  </si>
  <si>
    <t>Total C.T. ISHIHUINCA</t>
  </si>
  <si>
    <t>C.T. ORCOPAMPA</t>
  </si>
  <si>
    <t>CASTILLA</t>
  </si>
  <si>
    <t>ORCOPAMPA</t>
  </si>
  <si>
    <t>Total C.T. ORCOPAMPA</t>
  </si>
  <si>
    <t>HUACHOCOLPA</t>
  </si>
  <si>
    <t>C.H. HUANCARAMA</t>
  </si>
  <si>
    <t>Total C.H. HUANCARAMA</t>
  </si>
  <si>
    <t>C.T. ARCATA</t>
  </si>
  <si>
    <t>CONDESUYOS</t>
  </si>
  <si>
    <t>CAYARANI</t>
  </si>
  <si>
    <t>Total C.T. ARCATA</t>
  </si>
  <si>
    <t>C.T. ARES</t>
  </si>
  <si>
    <t>Total C.T. ARES</t>
  </si>
  <si>
    <t>HUANU HUANU</t>
  </si>
  <si>
    <t>Corporación Aceros Arequipa S.A.</t>
  </si>
  <si>
    <t>C.T. ACEROS</t>
  </si>
  <si>
    <t>Total C.T. ACEROS</t>
  </si>
  <si>
    <t>Total Corporación Aceros Arequipa S.A.</t>
  </si>
  <si>
    <t>Emp. de Generación Eléctrica de Arequipa S. A.</t>
  </si>
  <si>
    <t>ISLAY</t>
  </si>
  <si>
    <t>MOLLENDO</t>
  </si>
  <si>
    <t>C.T. CHILINA</t>
  </si>
  <si>
    <t>TV</t>
  </si>
  <si>
    <t xml:space="preserve">AREQUIPA </t>
  </si>
  <si>
    <t>G-4</t>
  </si>
  <si>
    <t>CC</t>
  </si>
  <si>
    <t>R6</t>
  </si>
  <si>
    <t>Total C.T. CHILINA</t>
  </si>
  <si>
    <t>CAYMA</t>
  </si>
  <si>
    <t>Total Emp. de Generación Eléctrica de Arequipa S. A.</t>
  </si>
  <si>
    <t>Generadora de Energía del Perú S.A.</t>
  </si>
  <si>
    <t>C.H. LA JOYA</t>
  </si>
  <si>
    <t>LA JOYA</t>
  </si>
  <si>
    <t>Total C.H. LA JOYA</t>
  </si>
  <si>
    <t>Total Generadora de Energía del Perú S.A.</t>
  </si>
  <si>
    <t>GTS Majes S.A.C.</t>
  </si>
  <si>
    <t>Solar</t>
  </si>
  <si>
    <t>C.S. MAJES SOLAR</t>
  </si>
  <si>
    <t>FV</t>
  </si>
  <si>
    <t>CAYLLOMA</t>
  </si>
  <si>
    <t>MAJES</t>
  </si>
  <si>
    <t>Total C.S. MAJES SOLAR</t>
  </si>
  <si>
    <t>Total Solar</t>
  </si>
  <si>
    <t>Total GTS Majes S.A.C.</t>
  </si>
  <si>
    <t>GTS Repartición S.A.C.</t>
  </si>
  <si>
    <t>Total GTS Repartición S.A.C.</t>
  </si>
  <si>
    <t>Inkabor S.A.C.</t>
  </si>
  <si>
    <t>C.T. RIO SECO</t>
  </si>
  <si>
    <t>CERRO COLORADO</t>
  </si>
  <si>
    <t>Total C.T. RIO SECO</t>
  </si>
  <si>
    <t>C.T. UBINAS</t>
  </si>
  <si>
    <t>Total C.T. UBINAS</t>
  </si>
  <si>
    <t>Total Inkabor S.A.C.</t>
  </si>
  <si>
    <t>Minera Bateas S.A.C.</t>
  </si>
  <si>
    <t>C.T. HUAYLLACHO</t>
  </si>
  <si>
    <t>Total C.T. HUAYLLACHO</t>
  </si>
  <si>
    <t>GRUPOS ALQUILADOS</t>
  </si>
  <si>
    <t>Total GRUPOS ALQUILADOS</t>
  </si>
  <si>
    <t>Total Minera Bateas S.A.C.</t>
  </si>
  <si>
    <t>Minera Yanaquihua S.A.C.</t>
  </si>
  <si>
    <t>C.T. YANAQUIHUA</t>
  </si>
  <si>
    <t>YANAQUIHUA</t>
  </si>
  <si>
    <t>Total C.T. YANAQUIHUA</t>
  </si>
  <si>
    <t>Total Minera Yanaquihua S.A.C.</t>
  </si>
  <si>
    <t>C.T. MOLLENDO</t>
  </si>
  <si>
    <t>Total C.T. MOLLENDO</t>
  </si>
  <si>
    <t>C.H. HUAYLLACHO</t>
  </si>
  <si>
    <t>Total C.H. HUAYLLACHO</t>
  </si>
  <si>
    <t>C.H. MISAPUQUIO</t>
  </si>
  <si>
    <t>Total C.H. MISAPUQUIO</t>
  </si>
  <si>
    <t>Francis</t>
  </si>
  <si>
    <t>C.H. SAN IGNACIO</t>
  </si>
  <si>
    <t>Total C.H. SAN IGNACIO</t>
  </si>
  <si>
    <t>C.T. ATICO</t>
  </si>
  <si>
    <t>CAT</t>
  </si>
  <si>
    <t>ATICO</t>
  </si>
  <si>
    <t>CAT2</t>
  </si>
  <si>
    <t>PERKINS</t>
  </si>
  <si>
    <t>PERKINS 1</t>
  </si>
  <si>
    <t>PERKINS 2</t>
  </si>
  <si>
    <t>PERKINS 3</t>
  </si>
  <si>
    <t>PERKINS 4</t>
  </si>
  <si>
    <t>Volvo Penta 2</t>
  </si>
  <si>
    <t>Total C.T. ATICO</t>
  </si>
  <si>
    <t>C.T. CARAVELI</t>
  </si>
  <si>
    <t>DAEWO</t>
  </si>
  <si>
    <t>Total C.T. CARAVELI</t>
  </si>
  <si>
    <t>C.T. CHALA</t>
  </si>
  <si>
    <t>CHALA</t>
  </si>
  <si>
    <t>Total C.T. CHALA</t>
  </si>
  <si>
    <t>C.T. COTAHUASI</t>
  </si>
  <si>
    <t>LA UNION</t>
  </si>
  <si>
    <t>CATAHUASI</t>
  </si>
  <si>
    <t>Total C.T. COTAHUASI</t>
  </si>
  <si>
    <t>CAMANA</t>
  </si>
  <si>
    <t>ACOÑA</t>
  </si>
  <si>
    <t>VOLVO1</t>
  </si>
  <si>
    <t>VOLVO2</t>
  </si>
  <si>
    <t>C.H. CARAVELI</t>
  </si>
  <si>
    <t>JMW-1</t>
  </si>
  <si>
    <t>JMW-2</t>
  </si>
  <si>
    <t>Total C.H. CARAVELI</t>
  </si>
  <si>
    <t>C.H. CHOCOCO</t>
  </si>
  <si>
    <t>Kubota 1</t>
  </si>
  <si>
    <t>ALCA</t>
  </si>
  <si>
    <t>Kubota 2</t>
  </si>
  <si>
    <t>Total C.H. CHOCOCO</t>
  </si>
  <si>
    <t>C.H. CHUQUIBAMBA</t>
  </si>
  <si>
    <t>ESCHER WYSS 1</t>
  </si>
  <si>
    <t>CHUQUIBAMBA</t>
  </si>
  <si>
    <t>ESCHER WYSS 2</t>
  </si>
  <si>
    <t>Total C.H. CHUQUIBAMBA</t>
  </si>
  <si>
    <t>C.H. HUANCA</t>
  </si>
  <si>
    <t>Hydraulic</t>
  </si>
  <si>
    <t>Kubota</t>
  </si>
  <si>
    <t>Total C.H. HUANCA</t>
  </si>
  <si>
    <t>C.H. ONGORO</t>
  </si>
  <si>
    <t>TURBAL</t>
  </si>
  <si>
    <t>Total C.H. ONGORO</t>
  </si>
  <si>
    <t>C.H. ORCOPAMPA</t>
  </si>
  <si>
    <t>WKV</t>
  </si>
  <si>
    <t>Total C.H. ORCOPAMPA</t>
  </si>
  <si>
    <t>C.H. SAN GREGORIO</t>
  </si>
  <si>
    <t>Leffel</t>
  </si>
  <si>
    <t>NICOLAS DE PIEROLA</t>
  </si>
  <si>
    <t>Total C.H. SAN GREGORIO</t>
  </si>
  <si>
    <t>UCHUMAYO</t>
  </si>
  <si>
    <t>C.T. MATARANI</t>
  </si>
  <si>
    <t>Total C.T. MATARANI</t>
  </si>
  <si>
    <t>C.T. AREQUIPA DORADA</t>
  </si>
  <si>
    <t>SACHACA</t>
  </si>
  <si>
    <t>Total C.T. AREQUIPA DORADA</t>
  </si>
  <si>
    <t>Total AREQUIPA</t>
  </si>
  <si>
    <t>Apumayo S.A.C.</t>
  </si>
  <si>
    <t>C.T. APUMAYO</t>
  </si>
  <si>
    <t>LUCANAS</t>
  </si>
  <si>
    <t>CHAVIÑA</t>
  </si>
  <si>
    <t>Total C.T. APUMAYO</t>
  </si>
  <si>
    <t>Total Apumayo S.A.C.</t>
  </si>
  <si>
    <t>C.T. PALLANCATA</t>
  </si>
  <si>
    <t>PARINACOCHAS</t>
  </si>
  <si>
    <t>CORONEL CASTAÑEDA</t>
  </si>
  <si>
    <t>Total C.T. PALLANCATA</t>
  </si>
  <si>
    <t>Electro Dunas S.A.A.</t>
  </si>
  <si>
    <t>Total Electro Dunas S.A.A.</t>
  </si>
  <si>
    <t>C.T. AYACUCHO</t>
  </si>
  <si>
    <t>CAT-E1</t>
  </si>
  <si>
    <t>HUAMANGA</t>
  </si>
  <si>
    <t>DETROIT-M1</t>
  </si>
  <si>
    <t>PS-AYC</t>
  </si>
  <si>
    <t>PS-SFC</t>
  </si>
  <si>
    <t>SKODA-E1</t>
  </si>
  <si>
    <t>SKODA-E2</t>
  </si>
  <si>
    <t>Total C.T. AYACUCHO</t>
  </si>
  <si>
    <t>C.T. SATIPO</t>
  </si>
  <si>
    <t>CAT-M1</t>
  </si>
  <si>
    <t>Total C.T. SATIPO</t>
  </si>
  <si>
    <t>C.H. LLUSITA</t>
  </si>
  <si>
    <t>VICTOR FAJARDO</t>
  </si>
  <si>
    <t>HUANCARAYLLA</t>
  </si>
  <si>
    <t>Total C.H. LLUSITA</t>
  </si>
  <si>
    <t>C.H. QUICAPATA</t>
  </si>
  <si>
    <t>CARMEN ALTO</t>
  </si>
  <si>
    <t>Total C.H. QUICAPATA</t>
  </si>
  <si>
    <t>Total AYACUCHO</t>
  </si>
  <si>
    <t>C.T. SIPÁN</t>
  </si>
  <si>
    <t>SAN MIGUEL</t>
  </si>
  <si>
    <t>LLAPA (Pampa Cuyoc La Colpa)</t>
  </si>
  <si>
    <t>Total C.T. SIPÁN</t>
  </si>
  <si>
    <t>C.T. SAN NICOLAS</t>
  </si>
  <si>
    <t>HUALGAYOC</t>
  </si>
  <si>
    <t>Total C.T. SAN NICOLAS</t>
  </si>
  <si>
    <t>C.H. MINI CC.HH.EL TINGO</t>
  </si>
  <si>
    <t>Total C.H. MINI CC.HH.EL TINGO</t>
  </si>
  <si>
    <t>C.H. CAÑA BRAVA</t>
  </si>
  <si>
    <t>CHOTA</t>
  </si>
  <si>
    <t>LLAMA</t>
  </si>
  <si>
    <t>Total C.H. CAÑA BRAVA</t>
  </si>
  <si>
    <t>C.H. CARHUAQUERO</t>
  </si>
  <si>
    <t>Total C.H. CARHUAQUERO</t>
  </si>
  <si>
    <t>C.H. CARHUAQUERO IV</t>
  </si>
  <si>
    <t>Total C.H. CARHUAQUERO IV</t>
  </si>
  <si>
    <t>C.H. CATILLUC</t>
  </si>
  <si>
    <t>CATILLUC</t>
  </si>
  <si>
    <t>Total C.H. CATILLUC</t>
  </si>
  <si>
    <t>CELENDIN</t>
  </si>
  <si>
    <t>JORGE CHAVEZ</t>
  </si>
  <si>
    <t>C.H. HUAYUNGA</t>
  </si>
  <si>
    <t>CAJABAMBA</t>
  </si>
  <si>
    <t>Total C.H. HUAYUNGA</t>
  </si>
  <si>
    <t>C.H. PAUCAMARCA</t>
  </si>
  <si>
    <t>CHOCAN</t>
  </si>
  <si>
    <t>Total C.H. PAUCAMARCA</t>
  </si>
  <si>
    <t>C.H. SHIPILCO</t>
  </si>
  <si>
    <t>Total C.H. SHIPILCO</t>
  </si>
  <si>
    <t>T-1</t>
  </si>
  <si>
    <t>JAEN</t>
  </si>
  <si>
    <t>POMACAHUA</t>
  </si>
  <si>
    <t>SAN IGNACIO</t>
  </si>
  <si>
    <t>TABACONAS</t>
  </si>
  <si>
    <t>C.H. LA PELOTA</t>
  </si>
  <si>
    <t>Total C.H. LA PELOTA</t>
  </si>
  <si>
    <t>T-2</t>
  </si>
  <si>
    <t>C.H. QUANDA</t>
  </si>
  <si>
    <t>SON JOSÉ DE LOURDES</t>
  </si>
  <si>
    <t>Total C.H. QUANDA</t>
  </si>
  <si>
    <t>C.H. TABACONAS</t>
  </si>
  <si>
    <t>Total C.H. TABACONAS</t>
  </si>
  <si>
    <t>BAMBAMARCA</t>
  </si>
  <si>
    <t>C.T. CHOTA</t>
  </si>
  <si>
    <t>Caterpillar</t>
  </si>
  <si>
    <t>Total C.T. CHOTA</t>
  </si>
  <si>
    <t>C.T. CUTERVO</t>
  </si>
  <si>
    <t>Caterp-3512</t>
  </si>
  <si>
    <t>CUTERVO</t>
  </si>
  <si>
    <t>Total C.T. CUTERVO</t>
  </si>
  <si>
    <t>CATACHES</t>
  </si>
  <si>
    <t>C.H. CHIRICONGA</t>
  </si>
  <si>
    <t>CHANCAY-BAÑOS</t>
  </si>
  <si>
    <t>Total C.H. CHIRICONGA</t>
  </si>
  <si>
    <t>C.H. GUINEAMAYO</t>
  </si>
  <si>
    <t>SOCOTA</t>
  </si>
  <si>
    <t>Total C.H. GUINEAMAYO</t>
  </si>
  <si>
    <t>C.H. QUEROCOTO</t>
  </si>
  <si>
    <t>QUERECOTILLO</t>
  </si>
  <si>
    <t>Total C.H. QUEROCOTO</t>
  </si>
  <si>
    <t>Empresa Eléctrica Rio Doble S.A.</t>
  </si>
  <si>
    <t>C.T. GRUPO AUXILIAR PIZARRAS</t>
  </si>
  <si>
    <t>A1</t>
  </si>
  <si>
    <t>SEXI</t>
  </si>
  <si>
    <t>Total C.T. GRUPO AUXILIAR PIZARRAS</t>
  </si>
  <si>
    <t>C.H. LAS PIZARRAS</t>
  </si>
  <si>
    <t>Total C.H. LAS PIZARRAS</t>
  </si>
  <si>
    <t>Total Empresa Eléctrica Rio Doble S.A.</t>
  </si>
  <si>
    <t>Minera La Zanja S.R.L.</t>
  </si>
  <si>
    <t>C.T. LA ZANJA</t>
  </si>
  <si>
    <t>PULAN</t>
  </si>
  <si>
    <t>Total C.T. LA ZANJA</t>
  </si>
  <si>
    <t>Total Minera La Zanja S.R.L.</t>
  </si>
  <si>
    <t>Minera Yanacocha S.R.L.</t>
  </si>
  <si>
    <t>C.T. CHINA LINDA</t>
  </si>
  <si>
    <t>ENCAÑADA</t>
  </si>
  <si>
    <t>Total C.T. CHINA LINDA</t>
  </si>
  <si>
    <t>C.T. GOLD MILL</t>
  </si>
  <si>
    <t>Total C.T. GOLD MILL</t>
  </si>
  <si>
    <t>C.T. LA PLAJUELA</t>
  </si>
  <si>
    <t>Total C.T. LA PLAJUELA</t>
  </si>
  <si>
    <t>C.T. MAQUI MAQUI</t>
  </si>
  <si>
    <t>Total C.T. MAQUI MAQUI</t>
  </si>
  <si>
    <t>C.T. PAMPA LARGA</t>
  </si>
  <si>
    <t>Total C.T. PAMPA LARGA</t>
  </si>
  <si>
    <t>C.T. POND. DE CARACHUGO</t>
  </si>
  <si>
    <t>Total C.T. POND. DE CARACHUGO</t>
  </si>
  <si>
    <t>C.T. QUINUA</t>
  </si>
  <si>
    <t>Total C.T. QUINUA</t>
  </si>
  <si>
    <t>C.T. YANACOCHA NORTE</t>
  </si>
  <si>
    <t>Total C.T. YANACOCHA NORTE</t>
  </si>
  <si>
    <t>Total Minera Yanacocha S.R.L.</t>
  </si>
  <si>
    <t>C.T. ESTACION 8</t>
  </si>
  <si>
    <t>Total C.T. ESTACION 8</t>
  </si>
  <si>
    <t>C.H. GALLITO CIEGO</t>
  </si>
  <si>
    <t>CONTUMAZA</t>
  </si>
  <si>
    <t>YANAN (Tembladera)</t>
  </si>
  <si>
    <t>Total C.H. GALLITO CIEGO</t>
  </si>
  <si>
    <t>Total CAJAMARCA</t>
  </si>
  <si>
    <t>Anabi S.A.C.</t>
  </si>
  <si>
    <t>C.T. ANABI</t>
  </si>
  <si>
    <t>CHUMBIVILCAS</t>
  </si>
  <si>
    <t>QUIÑOTA</t>
  </si>
  <si>
    <t>Total C.T. ANABI</t>
  </si>
  <si>
    <t>Total Anabi S.A.C.</t>
  </si>
  <si>
    <t>C.H. LANGUI</t>
  </si>
  <si>
    <t>CANAS</t>
  </si>
  <si>
    <t>LANGUI</t>
  </si>
  <si>
    <t>Total C.H. LANGUI</t>
  </si>
  <si>
    <t>C.T. TINTAYA</t>
  </si>
  <si>
    <t>ESPINAR</t>
  </si>
  <si>
    <t>LA CONVENCION</t>
  </si>
  <si>
    <t>Total C.T. TINTAYA</t>
  </si>
  <si>
    <t>C.H. CHUYAPI</t>
  </si>
  <si>
    <t>QUILLABAMBA</t>
  </si>
  <si>
    <t>Total C.H. CHUYAPI</t>
  </si>
  <si>
    <t>C.H. HERCCA</t>
  </si>
  <si>
    <t>CANCHIS</t>
  </si>
  <si>
    <t>SICUANI</t>
  </si>
  <si>
    <t>Total C.H. HERCCA</t>
  </si>
  <si>
    <t>C.H. SAN FRANCISCO</t>
  </si>
  <si>
    <t>LA CONVENCIÓN</t>
  </si>
  <si>
    <t>ECHARATE</t>
  </si>
  <si>
    <t>Total C.H. SAN FRANCISCO</t>
  </si>
  <si>
    <t>C.H. MACHUPICCHU</t>
  </si>
  <si>
    <t>URUBAMBA</t>
  </si>
  <si>
    <t>MACHUPICCHU</t>
  </si>
  <si>
    <t>GRUPO Nº1</t>
  </si>
  <si>
    <t>GRUPO Nº2</t>
  </si>
  <si>
    <t>GRUPO Nº3</t>
  </si>
  <si>
    <t>Total C.H. MACHUPICCHU</t>
  </si>
  <si>
    <t>C.H. SANTA TERESA</t>
  </si>
  <si>
    <t>01</t>
  </si>
  <si>
    <t>02</t>
  </si>
  <si>
    <t>Total C.H. SANTA TERESA</t>
  </si>
  <si>
    <t>Pluspetrol Perú Corporation S.A.</t>
  </si>
  <si>
    <t>C.T. MALVINAS</t>
  </si>
  <si>
    <t>GN</t>
  </si>
  <si>
    <t>Total C.T. MALVINAS</t>
  </si>
  <si>
    <t>Total Pluspetrol Perú Corporation S.A.</t>
  </si>
  <si>
    <t>C.T. CUSCO</t>
  </si>
  <si>
    <t>Total C.T. CUSCO</t>
  </si>
  <si>
    <t>Total CUSCO</t>
  </si>
  <si>
    <t>CASTROVIRREYNA</t>
  </si>
  <si>
    <t>SANTA ANA</t>
  </si>
  <si>
    <t>C.H. SANTA INES</t>
  </si>
  <si>
    <t>Total C.H. SANTA INES</t>
  </si>
  <si>
    <t>C.T. CORDOVA</t>
  </si>
  <si>
    <t>HUAYTARA</t>
  </si>
  <si>
    <t>LARAMARCA</t>
  </si>
  <si>
    <t>Total C.T. CORDOVA</t>
  </si>
  <si>
    <t>C.H. HUAPA</t>
  </si>
  <si>
    <t>ANGARAES</t>
  </si>
  <si>
    <t>LIRCAY</t>
  </si>
  <si>
    <t>Total C.H. HUAPA</t>
  </si>
  <si>
    <t>C.H. INGENIO</t>
  </si>
  <si>
    <t>Total C.H. INGENIO</t>
  </si>
  <si>
    <t>C.H. TUCSIPAMPA</t>
  </si>
  <si>
    <t>Total C.H. TUCSIPAMPA</t>
  </si>
  <si>
    <t>C.H. ACOBAMBA</t>
  </si>
  <si>
    <t>ACOBAMBA</t>
  </si>
  <si>
    <t>Total C.H. ACOBAMBA</t>
  </si>
  <si>
    <t>C.H. ACOBAMBILLA</t>
  </si>
  <si>
    <t>TAYACAJA</t>
  </si>
  <si>
    <t>ACOBAMBILLA</t>
  </si>
  <si>
    <t>Total C.H. ACOBAMBILLA</t>
  </si>
  <si>
    <t>Electroperú S. A.</t>
  </si>
  <si>
    <t>C.H. ANTUNEZ DE MAYOLO</t>
  </si>
  <si>
    <t>COLCABAMBA</t>
  </si>
  <si>
    <t>Grupo 7</t>
  </si>
  <si>
    <t>Total C.H. ANTUNEZ DE MAYOLO</t>
  </si>
  <si>
    <t>C.H. RESTITUCION</t>
  </si>
  <si>
    <t>Total C.H. RESTITUCION</t>
  </si>
  <si>
    <t>Total Electroperú S. A.</t>
  </si>
  <si>
    <t>Soc. Minera el Brocal S.A.</t>
  </si>
  <si>
    <t>C.H. SACSAMARCA</t>
  </si>
  <si>
    <t>Total C.H. SACSAMARCA</t>
  </si>
  <si>
    <t>C.H. YAULI</t>
  </si>
  <si>
    <t>YAULI</t>
  </si>
  <si>
    <t>Total C.H. YAULI</t>
  </si>
  <si>
    <t>Total Soc. Minera el Brocal S.A.</t>
  </si>
  <si>
    <t>Total HUANCAVELICA</t>
  </si>
  <si>
    <t>C.T. HUANZALÁ</t>
  </si>
  <si>
    <t>DOS DE MAYO</t>
  </si>
  <si>
    <t>Total C.T. HUANZALÁ</t>
  </si>
  <si>
    <t>C.H. HUALLANCA NUEVA</t>
  </si>
  <si>
    <t>Total C.H. HUALLANCA NUEVA</t>
  </si>
  <si>
    <t>Maple Gas Corpporation del Perú S.R.L.</t>
  </si>
  <si>
    <t>C.T. AGUA CALIENTE</t>
  </si>
  <si>
    <t>PUERTO INCA</t>
  </si>
  <si>
    <t>ONORIA</t>
  </si>
  <si>
    <t>Total C.T. AGUA CALIENTE</t>
  </si>
  <si>
    <t>Total Maple Gas Corpporation del Perú S.R.L.</t>
  </si>
  <si>
    <t>Total HUANUCO</t>
  </si>
  <si>
    <t>C.T. PLANTA PISCO</t>
  </si>
  <si>
    <t>PISCO</t>
  </si>
  <si>
    <t>PARACAS</t>
  </si>
  <si>
    <t>Total C.T. PLANTA PISCO</t>
  </si>
  <si>
    <t>CHINCHA ALTA</t>
  </si>
  <si>
    <t>TAMBO DE MORA</t>
  </si>
  <si>
    <t>C.T. PISCO</t>
  </si>
  <si>
    <t>Turbogas 1</t>
  </si>
  <si>
    <t>INDEPENDENCIA</t>
  </si>
  <si>
    <t>Turbogas 2</t>
  </si>
  <si>
    <t>Total C.T. PISCO</t>
  </si>
  <si>
    <t>Emp. de Generación Eléctrica del Sur S. A.</t>
  </si>
  <si>
    <t>C.T. INDEPENDENCIA</t>
  </si>
  <si>
    <t>Total C.T. INDEPENDENCIA</t>
  </si>
  <si>
    <t>Total Emp. de Generación Eléctrica del Sur S. A.</t>
  </si>
  <si>
    <t>Minsur S.A.</t>
  </si>
  <si>
    <t>C.T. FUNDICIÓN DIESEL</t>
  </si>
  <si>
    <t>Total C.T. FUNDICIÓN DIESEL</t>
  </si>
  <si>
    <t>C.T. FUNDICIÓN GAS NATURAL</t>
  </si>
  <si>
    <t>Total C.T. FUNDICIÓN GAS NATURAL</t>
  </si>
  <si>
    <t>Total Minsur S.A.</t>
  </si>
  <si>
    <t>Eólico</t>
  </si>
  <si>
    <t>C.E. PARQUE EÓLICO MARCONA</t>
  </si>
  <si>
    <t>G Marcona</t>
  </si>
  <si>
    <t>TE</t>
  </si>
  <si>
    <t>MARCONA</t>
  </si>
  <si>
    <t>Total C.E. PARQUE EÓLICO MARCONA</t>
  </si>
  <si>
    <t>Total Eólico</t>
  </si>
  <si>
    <t>Parque Eolico Tres Hermanas S.A.C.</t>
  </si>
  <si>
    <t>C.E. TRES HERMANAS</t>
  </si>
  <si>
    <t>Total C.E. TRES HERMANAS</t>
  </si>
  <si>
    <t>Total Parque Eolico Tres Hermanas S.A.C.</t>
  </si>
  <si>
    <t>C.T. PISCO NORTE</t>
  </si>
  <si>
    <t>Total C.T. PISCO NORTE</t>
  </si>
  <si>
    <t>C.T. PISCO SUR</t>
  </si>
  <si>
    <t>Total C.T. PISCO SUR</t>
  </si>
  <si>
    <t>CIHNCHA</t>
  </si>
  <si>
    <t>Pesquera Hayduk S.A.</t>
  </si>
  <si>
    <t>C.T. TAMBO DE MORA</t>
  </si>
  <si>
    <t>Total C.T. TAMBO DE MORA</t>
  </si>
  <si>
    <t>Total Pesquera Hayduk S.A.</t>
  </si>
  <si>
    <t>C.T. FRACCIONAMIENTO PISCO</t>
  </si>
  <si>
    <t>Total C.T. FRACCIONAMIENTO PISCO</t>
  </si>
  <si>
    <t>CUMMINS ONAN</t>
  </si>
  <si>
    <t>NAZCA</t>
  </si>
  <si>
    <t>UNIDAD 1</t>
  </si>
  <si>
    <t>RQ</t>
  </si>
  <si>
    <t>UNIDAD 2</t>
  </si>
  <si>
    <t>UNIDAD 3</t>
  </si>
  <si>
    <t>Total ICA</t>
  </si>
  <si>
    <t>Chinango S.A.C</t>
  </si>
  <si>
    <t>C.H. CHIMAY</t>
  </si>
  <si>
    <t>GR-1</t>
  </si>
  <si>
    <t>JAUJA</t>
  </si>
  <si>
    <t>MONOBAMBA</t>
  </si>
  <si>
    <t>GR-2</t>
  </si>
  <si>
    <t>Total C.H. CHIMAY</t>
  </si>
  <si>
    <t>C.H. YANANGO</t>
  </si>
  <si>
    <t>CHANCHAMAYO</t>
  </si>
  <si>
    <t>SAN RAMÓN</t>
  </si>
  <si>
    <t>Total C.H. YANANGO</t>
  </si>
  <si>
    <t>Total Chinango S.A.C</t>
  </si>
  <si>
    <t>C.T. SAN VICENTE</t>
  </si>
  <si>
    <t>MOROCOCHA</t>
  </si>
  <si>
    <t>Total C.T. SAN VICENTE</t>
  </si>
  <si>
    <t>C.H. MONOBAMBA</t>
  </si>
  <si>
    <t>VITOC</t>
  </si>
  <si>
    <t>Total C.H. MONOBAMBA</t>
  </si>
  <si>
    <t>C.T. HUANCAYO</t>
  </si>
  <si>
    <t>CAT-C27M1</t>
  </si>
  <si>
    <t>HUANCAYO</t>
  </si>
  <si>
    <t>Total C.T. HUANCAYO</t>
  </si>
  <si>
    <t>SATIPO</t>
  </si>
  <si>
    <t>CAT-M2</t>
  </si>
  <si>
    <t>SAN RAMON</t>
  </si>
  <si>
    <t>C.H. CHALHUAMAYO</t>
  </si>
  <si>
    <t>Total C.H. CHALHUAMAYO</t>
  </si>
  <si>
    <t>C.H. CHAMISERIA</t>
  </si>
  <si>
    <t xml:space="preserve">HUANCAYO </t>
  </si>
  <si>
    <t>EL TAMBO</t>
  </si>
  <si>
    <t>Total C.H. CHAMISERIA</t>
  </si>
  <si>
    <t>C.H. CHANCHAMAYO</t>
  </si>
  <si>
    <t>Total C.H. CHANCHAMAYO</t>
  </si>
  <si>
    <t>C.H. CONCEPCION</t>
  </si>
  <si>
    <t>CONCEPCION</t>
  </si>
  <si>
    <t>Total C.H. CONCEPCION</t>
  </si>
  <si>
    <t>INGENIO</t>
  </si>
  <si>
    <t>C.H. MACHU</t>
  </si>
  <si>
    <t>HUASICANCHA</t>
  </si>
  <si>
    <t>Total C.H. MACHU</t>
  </si>
  <si>
    <t>C.H. PACCHA</t>
  </si>
  <si>
    <t>TARMA</t>
  </si>
  <si>
    <t>Total C.H. PACCHA</t>
  </si>
  <si>
    <t>C.H. PICHANAKI</t>
  </si>
  <si>
    <t>PICHANAKI</t>
  </si>
  <si>
    <t>Total C.H. PICHANAKI</t>
  </si>
  <si>
    <t>C.H. SAN BALVIN</t>
  </si>
  <si>
    <t>PARIHUANCA</t>
  </si>
  <si>
    <t>Total C.H. SAN BALVIN</t>
  </si>
  <si>
    <t>C.H. SICAYA HUARISCA</t>
  </si>
  <si>
    <t>SICAYA</t>
  </si>
  <si>
    <t>Total C.H. SICAYA HUARISCA</t>
  </si>
  <si>
    <t>Empresa de Generación Eléctrica Canchayllo S.A.C.</t>
  </si>
  <si>
    <t>C.H. CANCHAYLLO</t>
  </si>
  <si>
    <t>CANCHAYLLO</t>
  </si>
  <si>
    <t>Total C.H. CANCHAYLLO</t>
  </si>
  <si>
    <t>Total Empresa de Generación Eléctrica Canchayllo S.A.C.</t>
  </si>
  <si>
    <t>Empresa de Generación Eléctrica Junín S.A.C.</t>
  </si>
  <si>
    <t>C.H. RUNATULLO II</t>
  </si>
  <si>
    <t>MARISCAL CASTILLA</t>
  </si>
  <si>
    <t>Total C.H. RUNATULLO II</t>
  </si>
  <si>
    <t>C.H. RUNATULLO III</t>
  </si>
  <si>
    <t>Total C.H. RUNATULLO III</t>
  </si>
  <si>
    <t>Total Empresa de Generación Eléctrica Junín S.A.C.</t>
  </si>
  <si>
    <t>C.H. PANGOA</t>
  </si>
  <si>
    <t>PANGOA</t>
  </si>
  <si>
    <t>Total C.H. PANGOA</t>
  </si>
  <si>
    <t>C.H. HUASAHUASI I</t>
  </si>
  <si>
    <t>HUASAHUASI</t>
  </si>
  <si>
    <t>Total C.H. HUASAHUASI I</t>
  </si>
  <si>
    <t>C.H. HUASAHUASI II</t>
  </si>
  <si>
    <t>Total C.H. HUASAHUASI II</t>
  </si>
  <si>
    <t>LA OROYA</t>
  </si>
  <si>
    <t>G3</t>
  </si>
  <si>
    <t>C.H. MALPASO</t>
  </si>
  <si>
    <t>PACCHAS</t>
  </si>
  <si>
    <t>G4</t>
  </si>
  <si>
    <t>Total C.H. MALPASO</t>
  </si>
  <si>
    <t>C.H. PACHACHACA</t>
  </si>
  <si>
    <t>Total C.H. PACHACHACA</t>
  </si>
  <si>
    <t>C.H. YAUPI</t>
  </si>
  <si>
    <t>ULCUMAYO</t>
  </si>
  <si>
    <t>G5</t>
  </si>
  <si>
    <t>Total C.H. YAUPI</t>
  </si>
  <si>
    <t>Unión Andina de Cementos S.A.A.</t>
  </si>
  <si>
    <t>C.T. ANDINO</t>
  </si>
  <si>
    <t>Total C.T. ANDINO</t>
  </si>
  <si>
    <t>PALCA</t>
  </si>
  <si>
    <t>Total Unión Andina de Cementos S.A.A.</t>
  </si>
  <si>
    <t>C.T. ANDAYCHAGUA</t>
  </si>
  <si>
    <t>HUAY HUAY</t>
  </si>
  <si>
    <t>Total C.T. ANDAYCHAGUA</t>
  </si>
  <si>
    <t>Total JUNIN</t>
  </si>
  <si>
    <t>C.T. NICOVITA TRUJILLO</t>
  </si>
  <si>
    <t>TRUJILLO</t>
  </si>
  <si>
    <t>Total C.T. NICOVITA TRUJILLO</t>
  </si>
  <si>
    <t>Cementos Pacasmayo S.A.A.</t>
  </si>
  <si>
    <t>PACASMAYO</t>
  </si>
  <si>
    <t>Total Cementos Pacasmayo S.A.A.</t>
  </si>
  <si>
    <t>C.T. J.A. SAMANIEGO ALC</t>
  </si>
  <si>
    <t xml:space="preserve">PATAZ </t>
  </si>
  <si>
    <t>PATAZ</t>
  </si>
  <si>
    <t>Total C.T. J.A. SAMANIEGO ALC</t>
  </si>
  <si>
    <t>C.T. PATAZ</t>
  </si>
  <si>
    <t>PATAZ (Sta. María)</t>
  </si>
  <si>
    <t>Total C.T. PATAZ</t>
  </si>
  <si>
    <t>ASCOPE</t>
  </si>
  <si>
    <t>SANTIAGO DE CAO</t>
  </si>
  <si>
    <t>BZ</t>
  </si>
  <si>
    <t>C.T. PARCOY</t>
  </si>
  <si>
    <t>PARCOY</t>
  </si>
  <si>
    <t>Total C.T. PARCOY</t>
  </si>
  <si>
    <t>TG-4</t>
  </si>
  <si>
    <t>C.H. TARABAMBA</t>
  </si>
  <si>
    <t>Ansaldo 1</t>
  </si>
  <si>
    <t>BULDIBUYO</t>
  </si>
  <si>
    <t>Ansaldo 2</t>
  </si>
  <si>
    <t>Total C.H. TARABAMBA</t>
  </si>
  <si>
    <t>C.H. YAMOBAMBA</t>
  </si>
  <si>
    <t>SANCHEZ CARRION</t>
  </si>
  <si>
    <t>HUAMACHUCO</t>
  </si>
  <si>
    <t>Total C.H. YAMOBAMBA</t>
  </si>
  <si>
    <t>C.T. CASA GRANDE</t>
  </si>
  <si>
    <t>CA</t>
  </si>
  <si>
    <t>Total C.T. CASA GRANDE</t>
  </si>
  <si>
    <t>C.T. TURBO GENERADOR 1</t>
  </si>
  <si>
    <t>LAREDO</t>
  </si>
  <si>
    <t>Total C.T. TURBO GENERADOR 1</t>
  </si>
  <si>
    <t>C.T. TURBO GENERADOR 2</t>
  </si>
  <si>
    <t>Total C.T. TURBO GENERADOR 2</t>
  </si>
  <si>
    <t>C.T. TURBO GENERADOR 3</t>
  </si>
  <si>
    <t>Total C.T. TURBO GENERADOR 3</t>
  </si>
  <si>
    <t>C.T. TURBO GENERADOR 4</t>
  </si>
  <si>
    <t>Total C.T. TURBO GENERADOR 4</t>
  </si>
  <si>
    <t>C.T. UNIDAD DIESEL</t>
  </si>
  <si>
    <t>Total C.T. UNIDAD DIESEL</t>
  </si>
  <si>
    <t>Energía Eólica S.A.</t>
  </si>
  <si>
    <t>C.E. CUPISNIQUE</t>
  </si>
  <si>
    <t>SAN PEDRO DE LLOC</t>
  </si>
  <si>
    <t>Total C.E. CUPISNIQUE</t>
  </si>
  <si>
    <t>Total Energía Eólica S.A.</t>
  </si>
  <si>
    <t>Minera Aurífera Retamas S.A.</t>
  </si>
  <si>
    <t>C.T. SAN ANDRES</t>
  </si>
  <si>
    <t>Total C.T. SAN ANDRES</t>
  </si>
  <si>
    <t>Total Minera Aurífera Retamas S.A.</t>
  </si>
  <si>
    <t>C.T. MALABRIGO</t>
  </si>
  <si>
    <t>RAZURI</t>
  </si>
  <si>
    <t>Total C.T. MALABRIGO</t>
  </si>
  <si>
    <t>Proyecto Especial Chavimochic</t>
  </si>
  <si>
    <t>C.T. BOCATOMA</t>
  </si>
  <si>
    <t>GE-BOC 01</t>
  </si>
  <si>
    <t>VIRU</t>
  </si>
  <si>
    <t>CHAO</t>
  </si>
  <si>
    <t>Total C.T. BOCATOMA</t>
  </si>
  <si>
    <t>C.H. DESARENADOR</t>
  </si>
  <si>
    <t>Total C.H. DESARENADOR</t>
  </si>
  <si>
    <t>C.H. TANGUCHE</t>
  </si>
  <si>
    <t>Grupo Nº T1</t>
  </si>
  <si>
    <t>Grupo Nº T2</t>
  </si>
  <si>
    <t>Total C.H. TANGUCHE</t>
  </si>
  <si>
    <t>C.H. VIRU</t>
  </si>
  <si>
    <t>Grupo Nº 01</t>
  </si>
  <si>
    <t>Grupo Nº 02</t>
  </si>
  <si>
    <t>Grupo Nº 03</t>
  </si>
  <si>
    <t>Total C.H. VIRU</t>
  </si>
  <si>
    <t>Total Proyecto Especial Chavimochic</t>
  </si>
  <si>
    <t>Trupal S.A.</t>
  </si>
  <si>
    <t>C.T. TRUPAL</t>
  </si>
  <si>
    <t>Total C.T. TRUPAL</t>
  </si>
  <si>
    <t>Total Trupal S.A.</t>
  </si>
  <si>
    <t>Total LA LIBERTAD</t>
  </si>
  <si>
    <t>CHICLAYO</t>
  </si>
  <si>
    <t>JAYANCA</t>
  </si>
  <si>
    <t>C.T. MOTUPE MÓVIL</t>
  </si>
  <si>
    <t>MOTUPE</t>
  </si>
  <si>
    <t>Total C.T. MOTUPE MÓVIL</t>
  </si>
  <si>
    <t>C.T. TUMÁN</t>
  </si>
  <si>
    <t>TUMÁN</t>
  </si>
  <si>
    <t>Total C.T. TUMÁN</t>
  </si>
  <si>
    <t>Planta de Reserva Fría de Generación Éten S.A.</t>
  </si>
  <si>
    <t>TG1</t>
  </si>
  <si>
    <t>ÉTEN</t>
  </si>
  <si>
    <t>Total Planta de Reserva Fría de Generación Éten S.A.</t>
  </si>
  <si>
    <t>C.T. RECKA</t>
  </si>
  <si>
    <t>REQUE</t>
  </si>
  <si>
    <t>Total C.T. RECKA</t>
  </si>
  <si>
    <t>C.T. MOTUPE</t>
  </si>
  <si>
    <t>Total C.T. MOTUPE</t>
  </si>
  <si>
    <t>Total LAMBAYEQUE</t>
  </si>
  <si>
    <t>Agro Industrial Paramonga S.A.A.</t>
  </si>
  <si>
    <t>C.T. PARAMONGA</t>
  </si>
  <si>
    <t>TV01</t>
  </si>
  <si>
    <t>PARAMONGA</t>
  </si>
  <si>
    <t>BARRANCA</t>
  </si>
  <si>
    <t>Total C.T. PARAMONGA</t>
  </si>
  <si>
    <t>Total Agro Industrial Paramonga S.A.A.</t>
  </si>
  <si>
    <t>C.H. PÍAS 1</t>
  </si>
  <si>
    <t>PÍAS</t>
  </si>
  <si>
    <t>Total C.H. PÍAS 1</t>
  </si>
  <si>
    <t>C.T. MOLINOS CALLAO</t>
  </si>
  <si>
    <t>Total C.T. MOLINOS CALLAO</t>
  </si>
  <si>
    <t>C.T. MOLINOS SANTA ROSA</t>
  </si>
  <si>
    <t>Total C.T. MOLINOS SANTA ROSA</t>
  </si>
  <si>
    <t>C.T. OLEAGINOSA CALLAO</t>
  </si>
  <si>
    <t>CARMEN DE LA LEGUA</t>
  </si>
  <si>
    <t>Total C.T. OLEAGINOSA CALLAO</t>
  </si>
  <si>
    <t>C.T. PLANTA FAR. FIDEIRIA</t>
  </si>
  <si>
    <t>Total C.T. PLANTA FAR. FIDEIRIA</t>
  </si>
  <si>
    <t>C.T. PLANTA CHANCAY</t>
  </si>
  <si>
    <t>HUARAL</t>
  </si>
  <si>
    <t>CHANCAY</t>
  </si>
  <si>
    <t>Total C.T. PLANTA CHANCAY</t>
  </si>
  <si>
    <t>C.T. CELIMA 01</t>
  </si>
  <si>
    <t>SAN MARTIN DE PORRES</t>
  </si>
  <si>
    <t>Total C.T. CELIMA 01</t>
  </si>
  <si>
    <t>C.T. CELIMA 02</t>
  </si>
  <si>
    <t>Total C.T. CELIMA 02</t>
  </si>
  <si>
    <t>C.T. CELIMA 03</t>
  </si>
  <si>
    <t>PUNTA HERMOSA</t>
  </si>
  <si>
    <t>Total C.T. CELIMA 03</t>
  </si>
  <si>
    <t>OYON</t>
  </si>
  <si>
    <t>C.T. UCHUCCHACUA</t>
  </si>
  <si>
    <t>Total C.T. UCHUCCHACUA</t>
  </si>
  <si>
    <t>C.H. PATÓN</t>
  </si>
  <si>
    <t>Total C.H. PATÓN</t>
  </si>
  <si>
    <t>C.H. SAN HILARION</t>
  </si>
  <si>
    <t>HUAURA</t>
  </si>
  <si>
    <t>SAYAN</t>
  </si>
  <si>
    <t>Total C.H. SAN HILARION</t>
  </si>
  <si>
    <t>C.T. CALCAREOS</t>
  </si>
  <si>
    <t>LOS OLIVOS</t>
  </si>
  <si>
    <t>Total C.T. CALCAREOS</t>
  </si>
  <si>
    <t>C.T. EL CARMEN</t>
  </si>
  <si>
    <t>HUAROCHIRI</t>
  </si>
  <si>
    <t>CHICLA</t>
  </si>
  <si>
    <t>Total C.T. EL CARMEN</t>
  </si>
  <si>
    <t>C.T. JUANITA</t>
  </si>
  <si>
    <t>Total C.T. JUANITA</t>
  </si>
  <si>
    <t>C.H. CASHAUCRO</t>
  </si>
  <si>
    <t>Total C.H. CASHAUCRO</t>
  </si>
  <si>
    <t>C.H. LLAPAY</t>
  </si>
  <si>
    <t>YAUYOS</t>
  </si>
  <si>
    <t>LARAOS</t>
  </si>
  <si>
    <t>Total C.H. LLAPAY</t>
  </si>
  <si>
    <t>C.T. PLANTA SUPE</t>
  </si>
  <si>
    <t>PUERTO SUPE</t>
  </si>
  <si>
    <t>Total C.T. PLANTA SUPE</t>
  </si>
  <si>
    <t>Compañia Eléctrica El Platanal S.A.</t>
  </si>
  <si>
    <t>C.H. EL PLATANAL</t>
  </si>
  <si>
    <t>PELTON 1</t>
  </si>
  <si>
    <t>YAUYOS Y CAÑETE</t>
  </si>
  <si>
    <t>AYAUCA, CATAHUASI, CHOCOS, TANTA, CARANIA y LARAOS</t>
  </si>
  <si>
    <t>Total C.H. EL PLATANAL</t>
  </si>
  <si>
    <t>Total Compañia Eléctrica El Platanal S.A.</t>
  </si>
  <si>
    <t>C.H. TINGO</t>
  </si>
  <si>
    <t>Allis Charner 1-4</t>
  </si>
  <si>
    <t>SANTA CRUZ DE ANDAMARCA</t>
  </si>
  <si>
    <t>Total C.H. TINGO</t>
  </si>
  <si>
    <t>Consorcio Eléctrico Villacurí S.A.C.</t>
  </si>
  <si>
    <t>Total Consorcio Eléctrico Villacurí S.A.C.</t>
  </si>
  <si>
    <t>C.T. CORPORACIÓN 1</t>
  </si>
  <si>
    <t>Total C.T. CORPORACIÓN 1</t>
  </si>
  <si>
    <t>C.T. CORPORACIÓN 2</t>
  </si>
  <si>
    <t>Total C.T. CORPORACIÓN 2</t>
  </si>
  <si>
    <t>C.T. LAS FLORES</t>
  </si>
  <si>
    <t>CAÑETE</t>
  </si>
  <si>
    <t>CHILCA</t>
  </si>
  <si>
    <t>Total C.T. LAS FLORES</t>
  </si>
  <si>
    <t>C.T. SANTA ROSA</t>
  </si>
  <si>
    <t>TG-2</t>
  </si>
  <si>
    <t>TG-5</t>
  </si>
  <si>
    <t>TG-6</t>
  </si>
  <si>
    <t>TG-7</t>
  </si>
  <si>
    <t>TG-8</t>
  </si>
  <si>
    <t>Total C.T. SANTA ROSA</t>
  </si>
  <si>
    <t>C.T. VENTANILLA</t>
  </si>
  <si>
    <t>VENTANILLA</t>
  </si>
  <si>
    <t>TV-7</t>
  </si>
  <si>
    <t>Total C.T. VENTANILLA</t>
  </si>
  <si>
    <t>C.H. CALLAHUANCA</t>
  </si>
  <si>
    <t>CALLAHUANCA</t>
  </si>
  <si>
    <t>GR-3</t>
  </si>
  <si>
    <t>GR-4</t>
  </si>
  <si>
    <t>Total C.H. CALLAHUANCA</t>
  </si>
  <si>
    <t>C.H. HUAMPANÍ</t>
  </si>
  <si>
    <t>LURIGANCHO</t>
  </si>
  <si>
    <t>Total C.H. HUAMPANÍ</t>
  </si>
  <si>
    <t>C.H. HUINCO</t>
  </si>
  <si>
    <t>SAN PEDRO DE CASTA</t>
  </si>
  <si>
    <t>Total C.H. HUINCO</t>
  </si>
  <si>
    <t>C.H. MATUCANA</t>
  </si>
  <si>
    <t>SURCO</t>
  </si>
  <si>
    <t>Total C.H. MATUCANA</t>
  </si>
  <si>
    <t>C.H. MOYOPAMPA</t>
  </si>
  <si>
    <t xml:space="preserve">LIMA </t>
  </si>
  <si>
    <t>Total C.H. MOYOPAMPA</t>
  </si>
  <si>
    <t>GRUPO PLACA ZQ-4288</t>
  </si>
  <si>
    <t>PACARAOS</t>
  </si>
  <si>
    <t>MODASA 515kW</t>
  </si>
  <si>
    <t>C.H. ACOS</t>
  </si>
  <si>
    <t>FRANCIS Nº 1</t>
  </si>
  <si>
    <t>SAN MIGUEL DE ACOS</t>
  </si>
  <si>
    <t>FRANCIS Nº 2</t>
  </si>
  <si>
    <t>Total C.H. ACOS</t>
  </si>
  <si>
    <t>C.H. CANTA</t>
  </si>
  <si>
    <t>PELTON Nº 1</t>
  </si>
  <si>
    <t>CANTA</t>
  </si>
  <si>
    <t>PELTON Nº 2</t>
  </si>
  <si>
    <t>Total C.H. CANTA</t>
  </si>
  <si>
    <t>C.H. NAVA</t>
  </si>
  <si>
    <t>Turgo Nº 1</t>
  </si>
  <si>
    <t>PACHANGARA</t>
  </si>
  <si>
    <t>Turgo Nº 2</t>
  </si>
  <si>
    <t>Total C.H. NAVA</t>
  </si>
  <si>
    <t>C.H. RAVIRA-PACARAOS</t>
  </si>
  <si>
    <t>FRANCIS 3</t>
  </si>
  <si>
    <t>FRANCIS 4</t>
  </si>
  <si>
    <t>Total C.H. RAVIRA-PACARAOS</t>
  </si>
  <si>
    <t>C.H. YASO</t>
  </si>
  <si>
    <t>FRANCIS Nº 6</t>
  </si>
  <si>
    <t>SANTA ROSA DE QUIVES</t>
  </si>
  <si>
    <t>KUBOTTA Nº 4</t>
  </si>
  <si>
    <t>Total C.H. YASO</t>
  </si>
  <si>
    <t>Eléctrica Santa Rosa S.A.C.</t>
  </si>
  <si>
    <t>C.H. PURMACANA</t>
  </si>
  <si>
    <t>Total C.H. PURMACANA</t>
  </si>
  <si>
    <t>C.H. SANTA ROSA I</t>
  </si>
  <si>
    <t>Total C.H. SANTA ROSA I</t>
  </si>
  <si>
    <t>C.H. SANTA ROSA II</t>
  </si>
  <si>
    <t>Total C.H. SANTA ROSA II</t>
  </si>
  <si>
    <t>Total Eléctrica Santa Rosa S.A.C.</t>
  </si>
  <si>
    <t>C.H. BAÑOS I</t>
  </si>
  <si>
    <t>ATAVILLOS ALTO</t>
  </si>
  <si>
    <t>Total C.H. BAÑOS I</t>
  </si>
  <si>
    <t>C.H. BAÑOS II</t>
  </si>
  <si>
    <t>Total C.H. BAÑOS II</t>
  </si>
  <si>
    <t>C.H. BAÑOS III</t>
  </si>
  <si>
    <t>Total C.H. BAÑOS III</t>
  </si>
  <si>
    <t>C.H. BAÑOS IV</t>
  </si>
  <si>
    <t>Total C.H. BAÑOS IV</t>
  </si>
  <si>
    <t>C.H. BAÑOS V</t>
  </si>
  <si>
    <t>Total C.H. BAÑOS V</t>
  </si>
  <si>
    <t>C.H. CACRAY</t>
  </si>
  <si>
    <t>Total C.H. CACRAY</t>
  </si>
  <si>
    <t>C.H. HUANCHAY</t>
  </si>
  <si>
    <t>Total C.H. HUANCHAY</t>
  </si>
  <si>
    <t>C.H. SHAGUA</t>
  </si>
  <si>
    <t>STA CRUZ DE ANDAMARCA</t>
  </si>
  <si>
    <t>Total C.H. SHAGUA</t>
  </si>
  <si>
    <t>C.H. YANAHUIN</t>
  </si>
  <si>
    <t>Total C.H. YANAHUIN</t>
  </si>
  <si>
    <t>C.T. LA GRINGA V</t>
  </si>
  <si>
    <t>HUAYCOLORO</t>
  </si>
  <si>
    <t>BG</t>
  </si>
  <si>
    <t>Total C.T. LA GRINGA V</t>
  </si>
  <si>
    <t>C.H. CHEVES</t>
  </si>
  <si>
    <t>Total C.H. CHEVES</t>
  </si>
  <si>
    <t>Empresa de Generación Huanza S.A.</t>
  </si>
  <si>
    <t>C.H. HUANZA</t>
  </si>
  <si>
    <t>Grupo Nº 1</t>
  </si>
  <si>
    <t>HUANZA</t>
  </si>
  <si>
    <t>Grupo Nº 2</t>
  </si>
  <si>
    <t>Total C.H. HUANZA</t>
  </si>
  <si>
    <t>Total Empresa de Generación Huanza S.A.</t>
  </si>
  <si>
    <t>C.T. ISCAYCRUZ</t>
  </si>
  <si>
    <t>PACHANGARÁ</t>
  </si>
  <si>
    <t>Total C.T. ISCAYCRUZ</t>
  </si>
  <si>
    <t>TG11</t>
  </si>
  <si>
    <t>TG12</t>
  </si>
  <si>
    <t>TG21</t>
  </si>
  <si>
    <t>TV21</t>
  </si>
  <si>
    <t>Fénix Power Perú S.A.</t>
  </si>
  <si>
    <t>C.T. FENIX</t>
  </si>
  <si>
    <t>TV10</t>
  </si>
  <si>
    <t>Total C.T. FENIX</t>
  </si>
  <si>
    <t>Total Fénix Power Perú S.A.</t>
  </si>
  <si>
    <t>Hidrocañete S.A.</t>
  </si>
  <si>
    <t>NVO. IMPERIAL</t>
  </si>
  <si>
    <t>Total Hidrocañete S.A.</t>
  </si>
  <si>
    <t>Hidroeléctrica Huanchor S.A.C.</t>
  </si>
  <si>
    <t>C.H. HUANCHOR</t>
  </si>
  <si>
    <t>SAN MATEO</t>
  </si>
  <si>
    <t>Total C.H. HUANCHOR</t>
  </si>
  <si>
    <t>C.H. TAMBORAQUE I</t>
  </si>
  <si>
    <t>Total C.H. TAMBORAQUE I</t>
  </si>
  <si>
    <t>C.H. TAMBORAQUE II</t>
  </si>
  <si>
    <t>Total C.H. TAMBORAQUE II</t>
  </si>
  <si>
    <t>Total Hidroeléctrica Huanchor S.A.C.</t>
  </si>
  <si>
    <t>Illapu Energy S.A.</t>
  </si>
  <si>
    <t>C.T. PLANTA HUACHIPA</t>
  </si>
  <si>
    <t>CHOSICA</t>
  </si>
  <si>
    <t>Total C.T. PLANTA HUACHIPA</t>
  </si>
  <si>
    <t>Total Illapu Energy S.A.</t>
  </si>
  <si>
    <t>Industrias Electroquimicas S. A.</t>
  </si>
  <si>
    <t>C.T. IEQSA</t>
  </si>
  <si>
    <t>Total C.T. IEQSA</t>
  </si>
  <si>
    <t>Total Industrias Electroquimicas S. A.</t>
  </si>
  <si>
    <t>Kallpa Generación S.A.</t>
  </si>
  <si>
    <t>C.T. KALLPA</t>
  </si>
  <si>
    <t>TG2</t>
  </si>
  <si>
    <t>TG3</t>
  </si>
  <si>
    <t>Total C.T. KALLPA</t>
  </si>
  <si>
    <t>Total Kallpa Generación S.A.</t>
  </si>
  <si>
    <t>Maja Energía S.A.C.</t>
  </si>
  <si>
    <t>C.H. RONCADOR</t>
  </si>
  <si>
    <t>Total C.H. RONCADOR</t>
  </si>
  <si>
    <t>Total Maja Energía S.A.C.</t>
  </si>
  <si>
    <t>Metalúrgica Peruana S.A.</t>
  </si>
  <si>
    <t>C.T. MEPSA</t>
  </si>
  <si>
    <t>Total C.T. MEPSA</t>
  </si>
  <si>
    <t>Total Metalúrgica Peruana S.A.</t>
  </si>
  <si>
    <t>Peru LNG S.R.L.</t>
  </si>
  <si>
    <t>SAN VICENTE DE CAÑETE</t>
  </si>
  <si>
    <t>C.T. PAMPA MELCHORITA II</t>
  </si>
  <si>
    <t>Total C.T. PAMPA MELCHORITA II</t>
  </si>
  <si>
    <t>Total Peru LNG S.R.L.</t>
  </si>
  <si>
    <t>C.T. CALLAO</t>
  </si>
  <si>
    <t>Total C.T. CALLAO</t>
  </si>
  <si>
    <t>C.T. SUPE</t>
  </si>
  <si>
    <t>SUPE</t>
  </si>
  <si>
    <t>Total C.T. SUPE</t>
  </si>
  <si>
    <t>Pesquera Pelayo S.A.C.</t>
  </si>
  <si>
    <t>C.T. NEPESUR</t>
  </si>
  <si>
    <t>Total C.T. NEPESUR</t>
  </si>
  <si>
    <t>Total Pesquera Pelayo S.A.C.</t>
  </si>
  <si>
    <t>C.T. HUAYCOLORO</t>
  </si>
  <si>
    <t>Grupos 1-2-3</t>
  </si>
  <si>
    <t>SAN ANTONIO</t>
  </si>
  <si>
    <t>Total C.T. HUAYCOLORO</t>
  </si>
  <si>
    <t>Procesadora Industrial Rio Seco S.A.</t>
  </si>
  <si>
    <t>C.T. RIO SECO - EL</t>
  </si>
  <si>
    <t>Total C.T. RIO SECO - EL</t>
  </si>
  <si>
    <t>C.T. RIO SECO - TV</t>
  </si>
  <si>
    <t>Total C.T. RIO SECO - TV</t>
  </si>
  <si>
    <t>Total Procesadora Industrial Rio Seco S.A.</t>
  </si>
  <si>
    <t>Quimpac S.A.</t>
  </si>
  <si>
    <t>Total Quimpac S.A.</t>
  </si>
  <si>
    <t>Refinería La Pampilla S.A.</t>
  </si>
  <si>
    <t>C.T. LA PAMPILLA</t>
  </si>
  <si>
    <t>Total C.T. LA PAMPILLA</t>
  </si>
  <si>
    <t>Total Refinería La Pampilla S.A.</t>
  </si>
  <si>
    <t>SDF Energía S.A.C.</t>
  </si>
  <si>
    <t>C.T. OQUENDO</t>
  </si>
  <si>
    <t>TV1</t>
  </si>
  <si>
    <t>TV2</t>
  </si>
  <si>
    <t>Total C.T. OQUENDO</t>
  </si>
  <si>
    <t>Total SDF Energía S.A.C.</t>
  </si>
  <si>
    <t>C.H. CAHUA</t>
  </si>
  <si>
    <t>CAJATAMBO</t>
  </si>
  <si>
    <t>Total C.H. CAHUA</t>
  </si>
  <si>
    <t>Sudamericana de Fibras S.A.</t>
  </si>
  <si>
    <t>C.T. SUDAMERICANA</t>
  </si>
  <si>
    <t>Total C.T. SUDAMERICANA</t>
  </si>
  <si>
    <t>Total Sudamericana de Fibras S.A.</t>
  </si>
  <si>
    <t>C.T. VEGUETA</t>
  </si>
  <si>
    <t>VEGUETA</t>
  </si>
  <si>
    <t>Total C.T. VEGUETA</t>
  </si>
  <si>
    <t>Termochilca S.A.</t>
  </si>
  <si>
    <t>C.T. STO. DOMINGO DE LOS OLLEROS</t>
  </si>
  <si>
    <t>Total C.T. STO. DOMINGO DE LOS OLLEROS</t>
  </si>
  <si>
    <t>Total Termochilca S.A.</t>
  </si>
  <si>
    <t>C.T. ATOCONGO</t>
  </si>
  <si>
    <t>VILLAMARIA DEL TRIUNFO</t>
  </si>
  <si>
    <t>Total C.T. ATOCONGO</t>
  </si>
  <si>
    <t>C.T. ATE</t>
  </si>
  <si>
    <t>ATE</t>
  </si>
  <si>
    <t>Total C.T. ATE</t>
  </si>
  <si>
    <t>C.T. MALTERIA LIMA</t>
  </si>
  <si>
    <t>CHACLACAYO</t>
  </si>
  <si>
    <t>Total C.T. MALTERIA LIMA</t>
  </si>
  <si>
    <t>C.T. CAJAMARQUILLA (EL)</t>
  </si>
  <si>
    <t>Total C.T. CAJAMARQUILLA (EL)</t>
  </si>
  <si>
    <t>C.T. CAJAMARQUILLA (TV)</t>
  </si>
  <si>
    <t>Total C.T. CAJAMARQUILLA (TV)</t>
  </si>
  <si>
    <t>C.T. CAJAMARQUILLA 1 (EL)</t>
  </si>
  <si>
    <t>Total C.T. CAJAMARQUILLA 1 (EL)</t>
  </si>
  <si>
    <t>C.T. CAJAMARQUILLA 2 (EL)</t>
  </si>
  <si>
    <t>Total C.T. CAJAMARQUILLA 2 (EL)</t>
  </si>
  <si>
    <t>C.T. CAJAMARQUILLA 2 (TV)</t>
  </si>
  <si>
    <t>Total C.T. CAJAMARQUILLA 2 (TV)</t>
  </si>
  <si>
    <t>C.T. CAJAMARQUILLA 3 (EL)</t>
  </si>
  <si>
    <t>Total C.T. CAJAMARQUILLA 3 (EL)</t>
  </si>
  <si>
    <t>Total LIMA</t>
  </si>
  <si>
    <t>C.T. BAGAZAN</t>
  </si>
  <si>
    <t>CKD</t>
  </si>
  <si>
    <t>REQUENA</t>
  </si>
  <si>
    <t>SAPUENA</t>
  </si>
  <si>
    <t>Total C.T. BAGAZAN</t>
  </si>
  <si>
    <t>C.T. CABALLOCOCHA</t>
  </si>
  <si>
    <t>Cat 2. 3512 Dita</t>
  </si>
  <si>
    <t>RAMÓN CASTILLA</t>
  </si>
  <si>
    <t>Cat. 3512 Dito</t>
  </si>
  <si>
    <t>MAYNAS</t>
  </si>
  <si>
    <t>IQUITOS</t>
  </si>
  <si>
    <t>Volv.Pent1 RVL-251</t>
  </si>
  <si>
    <t>Volv.Pent1 RVL-451</t>
  </si>
  <si>
    <t>Total C.T. CABALLOCOCHA</t>
  </si>
  <si>
    <t>C.T. CABO PANTOJA</t>
  </si>
  <si>
    <t>CKD MODASA</t>
  </si>
  <si>
    <t>TORRES CAUSANO</t>
  </si>
  <si>
    <t>Total C.T. CABO PANTOJA</t>
  </si>
  <si>
    <t>C.T. COLONIA ANGAMOS</t>
  </si>
  <si>
    <t>Volvo TD 100</t>
  </si>
  <si>
    <t>YAQUERANA</t>
  </si>
  <si>
    <t>Total C.T. COLONIA ANGAMOS</t>
  </si>
  <si>
    <t>C.T. CONTAMANA</t>
  </si>
  <si>
    <t>CAT. D3512</t>
  </si>
  <si>
    <t>CONTAMANA</t>
  </si>
  <si>
    <t>Cat.2.3512 Dita</t>
  </si>
  <si>
    <t>Cat.3512 Dita</t>
  </si>
  <si>
    <t>Cat.4-3412-16877</t>
  </si>
  <si>
    <t>Cat.5-C15-07183</t>
  </si>
  <si>
    <t>Total C.T. CONTAMANA</t>
  </si>
  <si>
    <t>C.T. EL ALAMO</t>
  </si>
  <si>
    <t>MODASA</t>
  </si>
  <si>
    <t>PUTUMAYU</t>
  </si>
  <si>
    <t>Total C.T. EL ALAMO</t>
  </si>
  <si>
    <t>C.T. EL ESTRECHO</t>
  </si>
  <si>
    <t>Cat-1 3406</t>
  </si>
  <si>
    <t>MARISCAL RAMÓN CASTILLA</t>
  </si>
  <si>
    <t>Cat-2 3306</t>
  </si>
  <si>
    <t>Total C.T. EL ESTRECHO</t>
  </si>
  <si>
    <t>C.T. EL PORVENIR</t>
  </si>
  <si>
    <t>Perkins M. 4-326-I</t>
  </si>
  <si>
    <t>FERNANDO LORES</t>
  </si>
  <si>
    <t>Total C.T. EL PORVENIR</t>
  </si>
  <si>
    <t>C.T. FLOR DE PUNGA</t>
  </si>
  <si>
    <t>CAPELLO</t>
  </si>
  <si>
    <t>Total C.T. FLOR DE PUNGA</t>
  </si>
  <si>
    <t>C.T. GRAN PERÚ</t>
  </si>
  <si>
    <t>OLYMPIAN</t>
  </si>
  <si>
    <t>Total C.T. GRAN PERÚ</t>
  </si>
  <si>
    <t>C.T. INAHUAYA</t>
  </si>
  <si>
    <t>CKD DAT 120</t>
  </si>
  <si>
    <t>INAHUAYA</t>
  </si>
  <si>
    <t>Total C.T. INAHUAYA</t>
  </si>
  <si>
    <t>C.T. INDIANA</t>
  </si>
  <si>
    <t>Cat. C9-225</t>
  </si>
  <si>
    <t>INDIANA</t>
  </si>
  <si>
    <t>Volvo Penta RVM364</t>
  </si>
  <si>
    <t>Volvo2 CAD1641GE</t>
  </si>
  <si>
    <t>Total C.T. INDIANA</t>
  </si>
  <si>
    <t>C.T. IQT. DIESEL - DIESEL</t>
  </si>
  <si>
    <t>Total C.T. IQT. DIESEL - DIESEL</t>
  </si>
  <si>
    <t>C.T. IQUITOS DIESEL WARTSILA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</si>
  <si>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</si>
  <si>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</si>
  <si>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</si>
  <si>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</si>
  <si>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</si>
  <si>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</si>
  <si>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</si>
  <si>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WARTSILA 5</t>
  </si>
  <si>
    <t>WARTSILA 6</t>
  </si>
  <si>
    <t>WARTSILA 7</t>
  </si>
  <si>
    <t>Total C.T. IQUITOS DIESEL WARTSILA</t>
  </si>
  <si>
    <t>C.T. JENARO HERRERA</t>
  </si>
  <si>
    <t>Cat. D-3306</t>
  </si>
  <si>
    <t>CKD DAT-120</t>
  </si>
  <si>
    <t>Total C.T. JENARO HERRERA</t>
  </si>
  <si>
    <t>C.T. LAGUNAS</t>
  </si>
  <si>
    <t>CAT C-18</t>
  </si>
  <si>
    <t>ALTO AMAZONAS</t>
  </si>
  <si>
    <t>LAGUNAS</t>
  </si>
  <si>
    <t>Total C.T. LAGUNAS</t>
  </si>
  <si>
    <t>C.T. NAUTA</t>
  </si>
  <si>
    <t>NAUTA</t>
  </si>
  <si>
    <t>Total C.T. NAUTA</t>
  </si>
  <si>
    <t>C.T. ORELLANA</t>
  </si>
  <si>
    <t>Cat.C18 G6B20736</t>
  </si>
  <si>
    <t>VARGAS GUERRA</t>
  </si>
  <si>
    <t>Perkins 2506AE15TAG</t>
  </si>
  <si>
    <t>Total C.T. ORELLANA</t>
  </si>
  <si>
    <t>C.T. PAMPA HERMOZA</t>
  </si>
  <si>
    <t>PAMPA HERMOSA</t>
  </si>
  <si>
    <t>Total C.T. PAMPA HERMOZA</t>
  </si>
  <si>
    <t>C.T. PETROPOLIS</t>
  </si>
  <si>
    <t>MRCAL. R. CASTILLA</t>
  </si>
  <si>
    <t>YAVARI</t>
  </si>
  <si>
    <t>Total C.T. PETROPOLIS</t>
  </si>
  <si>
    <t>C.T. PEVAS</t>
  </si>
  <si>
    <t>CKD 6S150PV</t>
  </si>
  <si>
    <t>PEVAS</t>
  </si>
  <si>
    <t>Total C.T. PEVAS</t>
  </si>
  <si>
    <t>C.T. REQUENA</t>
  </si>
  <si>
    <t>CAT 3512</t>
  </si>
  <si>
    <t>Cat.1-3512(.208)</t>
  </si>
  <si>
    <t>Cat.3-3512(.219)</t>
  </si>
  <si>
    <t>Cat.5-3412STA-16860</t>
  </si>
  <si>
    <t>Total C.T. REQUENA</t>
  </si>
  <si>
    <t>C.T. SAN PABLO</t>
  </si>
  <si>
    <t>Cat.</t>
  </si>
  <si>
    <t>RAMON CASTILLA</t>
  </si>
  <si>
    <t>Total C.T. SAN PABLO</t>
  </si>
  <si>
    <t>C.T. SAN ROQUE DE MAQUIA</t>
  </si>
  <si>
    <t>MAQUIA</t>
  </si>
  <si>
    <t>Total C.T. SAN ROQUE DE MAQUIA</t>
  </si>
  <si>
    <t>C.T. SANTA CLOTILDE</t>
  </si>
  <si>
    <t>NAPO</t>
  </si>
  <si>
    <t>Total C.T. SANTA CLOTILDE</t>
  </si>
  <si>
    <t>C.T. SAPUENA</t>
  </si>
  <si>
    <t>Total C.T. SAPUENA</t>
  </si>
  <si>
    <t>C.T. TAMANCO VIEJO</t>
  </si>
  <si>
    <t>EMILIO SAN MARTIN</t>
  </si>
  <si>
    <t>Total C.T. TAMANCO VIEJO</t>
  </si>
  <si>
    <t>C.T. TAMSHIYACU</t>
  </si>
  <si>
    <t>Cat. C9-180</t>
  </si>
  <si>
    <t>CUMMINS_1 C200(050)</t>
  </si>
  <si>
    <t>CUMMINS_2 C200(026)</t>
  </si>
  <si>
    <t>Volvo PentaTWD1010G</t>
  </si>
  <si>
    <t>Total C.T. TAMSHIYACU</t>
  </si>
  <si>
    <t>C.T. TIERRA BLANCA</t>
  </si>
  <si>
    <t>SARAYACU</t>
  </si>
  <si>
    <t>Total C.T. TIERRA BLANCA</t>
  </si>
  <si>
    <t>C.T. YURIMAGUAS</t>
  </si>
  <si>
    <t>YURIMAGUAS</t>
  </si>
  <si>
    <t>CAT 3516</t>
  </si>
  <si>
    <t>Total C.T. YURIMAGUAS</t>
  </si>
  <si>
    <t>C.T. MAQUIA</t>
  </si>
  <si>
    <t>Total C.T. MAQUIA</t>
  </si>
  <si>
    <t>C.T. PACAYA</t>
  </si>
  <si>
    <t>Total C.T. PACAYA</t>
  </si>
  <si>
    <t>C.T. PUERTO ORIENTE</t>
  </si>
  <si>
    <t>Total C.T. PUERTO ORIENTE</t>
  </si>
  <si>
    <t>Pacific Stratus Energy del Perú S.A.</t>
  </si>
  <si>
    <t>C.T. GUAYABAL</t>
  </si>
  <si>
    <t>TROMPETEROS</t>
  </si>
  <si>
    <t>Total C.T. GUAYABAL</t>
  </si>
  <si>
    <t>C.T. HUAYURI</t>
  </si>
  <si>
    <t>Total C.T. HUAYURI</t>
  </si>
  <si>
    <t>Total Pacific Stratus Energy del Perú S.A.</t>
  </si>
  <si>
    <t>C.T. ANDOAS</t>
  </si>
  <si>
    <t>PASTAZA</t>
  </si>
  <si>
    <t>Total C.T. ANDOAS</t>
  </si>
  <si>
    <t>C.T. ESTACION 1</t>
  </si>
  <si>
    <t xml:space="preserve">LORETO </t>
  </si>
  <si>
    <t>URANINAS</t>
  </si>
  <si>
    <t>Total C.T. ESTACION 1</t>
  </si>
  <si>
    <t>C.T. ESTACION 5</t>
  </si>
  <si>
    <t>MANSERICHE</t>
  </si>
  <si>
    <t>Total C.T. ESTACION 5</t>
  </si>
  <si>
    <t>C.T. ESTACION MORONA</t>
  </si>
  <si>
    <t>Total C.T. ESTACION MORONA</t>
  </si>
  <si>
    <t>C.T. REFINERÍA IQUITOS</t>
  </si>
  <si>
    <t>PUNCHANA</t>
  </si>
  <si>
    <t>Total C.T. REFINERÍA IQUITOS</t>
  </si>
  <si>
    <t>Pluspetrol Norte S.A.</t>
  </si>
  <si>
    <t>C.T. 130X - PAVAYACU</t>
  </si>
  <si>
    <t>Total C.T. 130X - PAVAYACU</t>
  </si>
  <si>
    <t>C.T. 149 - PAVAYACU</t>
  </si>
  <si>
    <t>Total C.T. 149 - PAVAYACU</t>
  </si>
  <si>
    <t>C.T. BAT. 3 YANAYACU</t>
  </si>
  <si>
    <t>Total C.T. BAT. 3 YANAYACU</t>
  </si>
  <si>
    <t>C.T. BAT. 8 CHAMBIRA</t>
  </si>
  <si>
    <t>Total C.T. BAT. 8 CHAMBIRA</t>
  </si>
  <si>
    <t>C.T. BAT.5 - PAVAYACU</t>
  </si>
  <si>
    <t>Total C.T. BAT.5 - PAVAYACU</t>
  </si>
  <si>
    <t>C.T. CAPIRONA</t>
  </si>
  <si>
    <t>Total C.T. CAPIRONA</t>
  </si>
  <si>
    <t>C.T. CORRIENTES 1</t>
  </si>
  <si>
    <t>Total C.T. CORRIENTES 1</t>
  </si>
  <si>
    <t>C.T. CORRIENTES 2</t>
  </si>
  <si>
    <t>Total C.T. CORRIENTES 2</t>
  </si>
  <si>
    <t>C.T. NUEVA ESPERANZA</t>
  </si>
  <si>
    <t>Total C.T. NUEVA ESPERANZA</t>
  </si>
  <si>
    <t>Total Pluspetrol Norte S.A.</t>
  </si>
  <si>
    <t>Total LORETO</t>
  </si>
  <si>
    <t>C.T. IBERIA</t>
  </si>
  <si>
    <t>TAHUAMANU</t>
  </si>
  <si>
    <t>IBERIA</t>
  </si>
  <si>
    <t>Total C.T. IBERIA</t>
  </si>
  <si>
    <t>IÑAPARI</t>
  </si>
  <si>
    <t>TAMBOPATA</t>
  </si>
  <si>
    <t>CUMMINS-7</t>
  </si>
  <si>
    <t>Total MADRE DE DIOS</t>
  </si>
  <si>
    <t>Aruntani S.A.C.</t>
  </si>
  <si>
    <t>MARISCAL NIETO</t>
  </si>
  <si>
    <t>CARUMAS</t>
  </si>
  <si>
    <t>Total Aruntani S.A.C.</t>
  </si>
  <si>
    <t>ILO</t>
  </si>
  <si>
    <t>PACOCHA</t>
  </si>
  <si>
    <t>C.T. ILO 2</t>
  </si>
  <si>
    <t>HITACHI TCDF RE. CO</t>
  </si>
  <si>
    <t>Total C.T. ILO 2</t>
  </si>
  <si>
    <t>GE (TG1)</t>
  </si>
  <si>
    <t>GE (TG2)</t>
  </si>
  <si>
    <t>GE (TG3)</t>
  </si>
  <si>
    <t>Moquegua FV S.A.C.</t>
  </si>
  <si>
    <t>C.S. MOQUEGUA FV</t>
  </si>
  <si>
    <t>Total C.S. MOQUEGUA FV</t>
  </si>
  <si>
    <t>Total Moquegua FV S.A.C.</t>
  </si>
  <si>
    <t>Panamericana Solar S.A.C.</t>
  </si>
  <si>
    <t>C.S. PANAMERICANA SOLAR</t>
  </si>
  <si>
    <t>Total C.S. PANAMERICANA SOLAR</t>
  </si>
  <si>
    <t>Total Panamericana Solar S.A.C.</t>
  </si>
  <si>
    <t>C.T. EMERGENCIA FUND ILO</t>
  </si>
  <si>
    <t>Total C.T. EMERGENCIA FUND ILO</t>
  </si>
  <si>
    <t>C.H. CUAJONE</t>
  </si>
  <si>
    <t>TORATA</t>
  </si>
  <si>
    <t>Total C.H. CUAJONE</t>
  </si>
  <si>
    <t>C.T. ILO</t>
  </si>
  <si>
    <t>Total C.T. ILO</t>
  </si>
  <si>
    <t>Total MOQUEGUA</t>
  </si>
  <si>
    <t>C.H. CHAPRIN</t>
  </si>
  <si>
    <t>CERRO PASCO</t>
  </si>
  <si>
    <t>HUARICA</t>
  </si>
  <si>
    <t>Total C.H. CHAPRIN</t>
  </si>
  <si>
    <t>C.H. MARCAPAMPA</t>
  </si>
  <si>
    <t>YANACANCHA</t>
  </si>
  <si>
    <t>Total C.H. MARCAPAMPA</t>
  </si>
  <si>
    <t>C.T. MILPO</t>
  </si>
  <si>
    <t>SAN FRANCISCO DE ASIS</t>
  </si>
  <si>
    <t>Total C.T. MILPO</t>
  </si>
  <si>
    <t>C.H. CANDELARIA</t>
  </si>
  <si>
    <t>Total C.H. CANDELARIA</t>
  </si>
  <si>
    <t>E.A.W. Muller S.A.</t>
  </si>
  <si>
    <t>C.H. LA ESPERANZA</t>
  </si>
  <si>
    <t>OXAPAMPA</t>
  </si>
  <si>
    <t>Total C.H. LA ESPERANZA</t>
  </si>
  <si>
    <t>Total E.A.W. Muller S.A.</t>
  </si>
  <si>
    <t>C.T. POZUZO</t>
  </si>
  <si>
    <t>POZUZO</t>
  </si>
  <si>
    <t>CAT-Ea2</t>
  </si>
  <si>
    <t>VOLVO-M1</t>
  </si>
  <si>
    <t>Total C.T. POZUZO</t>
  </si>
  <si>
    <t>C.T. ESPERANZA</t>
  </si>
  <si>
    <t>HUAYLLAY</t>
  </si>
  <si>
    <t>Total C.T. ESPERANZA</t>
  </si>
  <si>
    <t>C.H. FRANCOIS</t>
  </si>
  <si>
    <t>Total C.H. FRANCOIS</t>
  </si>
  <si>
    <t>C.H. SAN JOSÉ</t>
  </si>
  <si>
    <t>Total C.H. SAN JOSÉ</t>
  </si>
  <si>
    <t>C.T. VINCHOS</t>
  </si>
  <si>
    <t>PALLANCHACRA</t>
  </si>
  <si>
    <t>Total C.T. VINCHOS</t>
  </si>
  <si>
    <t>C.H. YUNCÁN</t>
  </si>
  <si>
    <t>PAUCARTAMBO</t>
  </si>
  <si>
    <t>Total C.H. YUNCÁN</t>
  </si>
  <si>
    <t>C.H. JUPAYRAGRA</t>
  </si>
  <si>
    <t>TINYAHUARCO</t>
  </si>
  <si>
    <t>Total C.H. JUPAYRAGRA</t>
  </si>
  <si>
    <t>C.H. RIO BLANCO</t>
  </si>
  <si>
    <t>Total C.H. RIO BLANCO</t>
  </si>
  <si>
    <t>C.T. CERRO DE PASCO</t>
  </si>
  <si>
    <t>CHAUPIMARCA</t>
  </si>
  <si>
    <t>Total C.T. CERRO DE PASCO</t>
  </si>
  <si>
    <t>Total PASCO</t>
  </si>
  <si>
    <t>C.T. AGROAURORA</t>
  </si>
  <si>
    <t>PAITA</t>
  </si>
  <si>
    <t>LA HUACA</t>
  </si>
  <si>
    <t>Total C.T. AGROAURORA</t>
  </si>
  <si>
    <t>C.T. CAÑA BRAVA</t>
  </si>
  <si>
    <t>TM5000</t>
  </si>
  <si>
    <t>SULLANA</t>
  </si>
  <si>
    <t>IGNACIO ESCUDERO</t>
  </si>
  <si>
    <t>TMC5000</t>
  </si>
  <si>
    <t>Total C.T. CAÑA BRAVA</t>
  </si>
  <si>
    <t>C.T. CAÑA BRAVA EMERGENCIA</t>
  </si>
  <si>
    <t>Total C.T. CAÑA BRAVA EMERGENCIA</t>
  </si>
  <si>
    <t>CNPC Perú S.A.</t>
  </si>
  <si>
    <t>C.T. LOTE X</t>
  </si>
  <si>
    <t xml:space="preserve">TALARA </t>
  </si>
  <si>
    <t>EL ALTO</t>
  </si>
  <si>
    <t>Total C.T. LOTE X</t>
  </si>
  <si>
    <t>Total CNPC Perú S.A.</t>
  </si>
  <si>
    <t>SKODA-2</t>
  </si>
  <si>
    <t>Electronoroeste S. A.</t>
  </si>
  <si>
    <t>V. PENTA 1</t>
  </si>
  <si>
    <t>HUANCABAMBA</t>
  </si>
  <si>
    <t>CANCHAQUE</t>
  </si>
  <si>
    <t>VOLVO 3</t>
  </si>
  <si>
    <t>CAT-3412</t>
  </si>
  <si>
    <t>C.T. HUÁPALAS</t>
  </si>
  <si>
    <t>CAT 1</t>
  </si>
  <si>
    <t>CHULUCANAS</t>
  </si>
  <si>
    <t>CAT 2</t>
  </si>
  <si>
    <t>CAT 3</t>
  </si>
  <si>
    <t>CAT D 399</t>
  </si>
  <si>
    <t>SKODA-1</t>
  </si>
  <si>
    <t>Total C.T. HUÁPALAS</t>
  </si>
  <si>
    <t>C.T. MORROPON</t>
  </si>
  <si>
    <t>MORROPON</t>
  </si>
  <si>
    <t>CAT. 1</t>
  </si>
  <si>
    <t>SKODA</t>
  </si>
  <si>
    <t>Total C.T. MORROPON</t>
  </si>
  <si>
    <t>C.T. SANTO DOMINGO</t>
  </si>
  <si>
    <t>SANTO DOMINGO</t>
  </si>
  <si>
    <t>V.PENTA</t>
  </si>
  <si>
    <t>Total C.T. SANTO DOMINGO</t>
  </si>
  <si>
    <t>SECHURA</t>
  </si>
  <si>
    <t>CKD. 2</t>
  </si>
  <si>
    <t>CKD. 3</t>
  </si>
  <si>
    <t>SKODA 1</t>
  </si>
  <si>
    <t>C.H. CANCHAQUE</t>
  </si>
  <si>
    <t>KUBOTTA-1</t>
  </si>
  <si>
    <t>Total C.H. CANCHAQUE</t>
  </si>
  <si>
    <t>C.H. CHALACO</t>
  </si>
  <si>
    <t>CHALACO</t>
  </si>
  <si>
    <t>KUBOTTA-2</t>
  </si>
  <si>
    <t>Total C.H. CHALACO</t>
  </si>
  <si>
    <t>C.H. HUANCABAMBA</t>
  </si>
  <si>
    <t>Total C.H. HUANCABAMBA</t>
  </si>
  <si>
    <t>C.H. QUIROZ</t>
  </si>
  <si>
    <t>WEIRPUMP-1</t>
  </si>
  <si>
    <t>AYABACA</t>
  </si>
  <si>
    <t>WEIRPUMP-2</t>
  </si>
  <si>
    <t>Total C.H. QUIROZ</t>
  </si>
  <si>
    <t>C.H. SANTO DOMINGO</t>
  </si>
  <si>
    <t>Total C.H. SANTO DOMINGO</t>
  </si>
  <si>
    <t>C.H. SICACATE</t>
  </si>
  <si>
    <t>KUBOTA-1</t>
  </si>
  <si>
    <t>Total C.H. SICACATE</t>
  </si>
  <si>
    <t>Total Electronoroeste S. A.</t>
  </si>
  <si>
    <t>PARIÑAS</t>
  </si>
  <si>
    <t>C.T. MALACAS 2</t>
  </si>
  <si>
    <t>Unid. TG-4</t>
  </si>
  <si>
    <t>Total C.T. MALACAS 2</t>
  </si>
  <si>
    <t>Unid. TG-5</t>
  </si>
  <si>
    <t>C.E. TALARA</t>
  </si>
  <si>
    <t>Total C.E. TALARA</t>
  </si>
  <si>
    <t>Industria Textil Piura S.A.</t>
  </si>
  <si>
    <t>C.T. TEXTIL PIURA</t>
  </si>
  <si>
    <t>Total C.T. TEXTIL PIURA</t>
  </si>
  <si>
    <t>Total Industria Textil Piura S.A.</t>
  </si>
  <si>
    <t>C.T. BAYOVAR</t>
  </si>
  <si>
    <t>Total C.T. BAYOVAR</t>
  </si>
  <si>
    <t>C.T. ESTACION 9</t>
  </si>
  <si>
    <t>HUARMACA</t>
  </si>
  <si>
    <t>Total C.T. ESTACION 9</t>
  </si>
  <si>
    <t>Savia Perú S.A.</t>
  </si>
  <si>
    <t>C.T. NEGRITOS</t>
  </si>
  <si>
    <t>LA BREA</t>
  </si>
  <si>
    <t>Total C.T. NEGRITOS</t>
  </si>
  <si>
    <t>Total Savia Perú S.A.</t>
  </si>
  <si>
    <t>Black Start</t>
  </si>
  <si>
    <t>TABLAZO</t>
  </si>
  <si>
    <t>TG-01</t>
  </si>
  <si>
    <t>Sindicato Energético S.A.</t>
  </si>
  <si>
    <t>C.H. CURUMUY</t>
  </si>
  <si>
    <t>Total C.H. CURUMUY</t>
  </si>
  <si>
    <t>QUEROCOTILLO</t>
  </si>
  <si>
    <t>Total Sindicato Energético S.A.</t>
  </si>
  <si>
    <t>Total PIURA</t>
  </si>
  <si>
    <t>C.T. JESICA</t>
  </si>
  <si>
    <t>LAMPA</t>
  </si>
  <si>
    <t>OCUVIRI</t>
  </si>
  <si>
    <t>Total C.T. JESICA</t>
  </si>
  <si>
    <t>Electro Puno S.A.A.</t>
  </si>
  <si>
    <t>C.H. SANDIA</t>
  </si>
  <si>
    <t>BOVING 1</t>
  </si>
  <si>
    <t>SANDIA</t>
  </si>
  <si>
    <t>BOVING 2</t>
  </si>
  <si>
    <t>HYHC</t>
  </si>
  <si>
    <t>Total C.H. SANDIA</t>
  </si>
  <si>
    <t>Total Electro Puno S.A.A.</t>
  </si>
  <si>
    <t>Empresa de Generación Eléctrica San Gabán S. A.</t>
  </si>
  <si>
    <t>CENTRAL</t>
  </si>
  <si>
    <t xml:space="preserve">PUNO </t>
  </si>
  <si>
    <t xml:space="preserve">SAN ROMAN </t>
  </si>
  <si>
    <t>JULIACA</t>
  </si>
  <si>
    <t>C.H. SAN GABAN II</t>
  </si>
  <si>
    <t>CARABAYA</t>
  </si>
  <si>
    <t>SAN GABÁN</t>
  </si>
  <si>
    <t>Total C.H. SAN GABAN II</t>
  </si>
  <si>
    <t>Total Empresa de Generación Eléctrica San Gabán S. A.</t>
  </si>
  <si>
    <t>C.T. SAN RAFAEL</t>
  </si>
  <si>
    <t>MELGAR</t>
  </si>
  <si>
    <t>ANTANTA</t>
  </si>
  <si>
    <t>Total C.T. SAN RAFAEL</t>
  </si>
  <si>
    <t>Total PUNO</t>
  </si>
  <si>
    <t>Cementos Selva S.A.</t>
  </si>
  <si>
    <t>C.T. CEMENTOS RIOJA</t>
  </si>
  <si>
    <t>RIOJA</t>
  </si>
  <si>
    <t>ELÍAS SOPLÍN VARGAS</t>
  </si>
  <si>
    <t>Total C.T. CEMENTOS RIOJA</t>
  </si>
  <si>
    <t>Total Cementos Selva S.A.</t>
  </si>
  <si>
    <t>C.T. BELLAVISTA</t>
  </si>
  <si>
    <t>BELLAVISTA</t>
  </si>
  <si>
    <t>EMD</t>
  </si>
  <si>
    <t>Total C.T. BELLAVISTA</t>
  </si>
  <si>
    <t>MOYOBAMBA</t>
  </si>
  <si>
    <t>LA BANDA DE SHILCAYO</t>
  </si>
  <si>
    <t>C.H. EL GERA</t>
  </si>
  <si>
    <t>JEPELACIO</t>
  </si>
  <si>
    <t>Total C.H. EL GERA</t>
  </si>
  <si>
    <t>Total SAN MARTÍN</t>
  </si>
  <si>
    <t>C.H. ARICOTA 1</t>
  </si>
  <si>
    <t>CANDARAVE</t>
  </si>
  <si>
    <t>CURIBAYA</t>
  </si>
  <si>
    <t>Total C.H. ARICOTA 1</t>
  </si>
  <si>
    <t>C.H. ARICOTA 2</t>
  </si>
  <si>
    <t>Total C.H. ARICOTA 2</t>
  </si>
  <si>
    <t>C.T. PUCAMARCA</t>
  </si>
  <si>
    <t>Total C.T. PUCAMARCA</t>
  </si>
  <si>
    <t>Tacna Solar S.A.C.</t>
  </si>
  <si>
    <t>C.S. TACNA SOLAR</t>
  </si>
  <si>
    <t>Total C.S. TACNA SOLAR</t>
  </si>
  <si>
    <t>Total Tacna Solar S.A.C.</t>
  </si>
  <si>
    <t>Total TACNA</t>
  </si>
  <si>
    <t>C.T. NUEVA TUMBES</t>
  </si>
  <si>
    <t>MAK-1</t>
  </si>
  <si>
    <t>CONTRALMIRANTE VILLAR</t>
  </si>
  <si>
    <t>ZORRITOS</t>
  </si>
  <si>
    <t>MAK-2</t>
  </si>
  <si>
    <t>Total C.T. NUEVA TUMBES</t>
  </si>
  <si>
    <t>Total TUMBES</t>
  </si>
  <si>
    <t>C.T. GAS</t>
  </si>
  <si>
    <t>PADRE ABAD</t>
  </si>
  <si>
    <t>PADRE ABAD (Aguaytia)</t>
  </si>
  <si>
    <t>Total C.T. GAS</t>
  </si>
  <si>
    <t>C.T. SAN JUAN</t>
  </si>
  <si>
    <t>CORONEL PORTILLO</t>
  </si>
  <si>
    <t>PUCALLPA</t>
  </si>
  <si>
    <t>Total C.T. SAN JUAN</t>
  </si>
  <si>
    <t>Electro Ucayali S.A.</t>
  </si>
  <si>
    <t>CAT 3406B</t>
  </si>
  <si>
    <t>ATALAYA</t>
  </si>
  <si>
    <t>RAYMONDI</t>
  </si>
  <si>
    <t>C.T. DIESEL</t>
  </si>
  <si>
    <t>CRNL. PORTILLO</t>
  </si>
  <si>
    <t>YARINACOCHAS</t>
  </si>
  <si>
    <t>Total C.T. DIESEL</t>
  </si>
  <si>
    <t>C.T.E. PUCALLPA</t>
  </si>
  <si>
    <t>FERRENERGY</t>
  </si>
  <si>
    <t>CALLERÍA</t>
  </si>
  <si>
    <t>Total C.T.E. PUCALLPA</t>
  </si>
  <si>
    <t>C.H. CANUJA</t>
  </si>
  <si>
    <t>Total C.H. CANUJA</t>
  </si>
  <si>
    <t>Total Electro Ucayali S.A.</t>
  </si>
  <si>
    <t>C.T. NUEVA REFINERIA</t>
  </si>
  <si>
    <t>CALLARIA</t>
  </si>
  <si>
    <t>Total C.T. NUEVA REFINERIA</t>
  </si>
  <si>
    <t>Termoselva S.R.L.</t>
  </si>
  <si>
    <t>C.T. AGUAYTÍA</t>
  </si>
  <si>
    <t>Total C.T. AGUAYTÍA</t>
  </si>
  <si>
    <t>Total Termoselva S.R.L.</t>
  </si>
  <si>
    <t>Total UCAYALI</t>
  </si>
  <si>
    <t>Etiquetas de fila</t>
  </si>
  <si>
    <t xml:space="preserve">TOTAL </t>
  </si>
  <si>
    <t>Actividad NO ESPECIFICADA</t>
  </si>
  <si>
    <t>DATA PARA GRÁFICO</t>
  </si>
  <si>
    <r>
      <t>Hidráulica</t>
    </r>
    <r>
      <rPr>
        <b/>
        <vertAlign val="superscript"/>
        <sz val="11"/>
        <color indexed="9"/>
        <rFont val="Arial"/>
        <family val="2"/>
      </rPr>
      <t>4</t>
    </r>
  </si>
  <si>
    <r>
      <t>Térmica</t>
    </r>
    <r>
      <rPr>
        <b/>
        <vertAlign val="superscript"/>
        <sz val="11"/>
        <color indexed="9"/>
        <rFont val="Arial"/>
        <family val="2"/>
      </rPr>
      <t>4</t>
    </r>
  </si>
  <si>
    <r>
      <t>Solar</t>
    </r>
    <r>
      <rPr>
        <b/>
        <vertAlign val="superscript"/>
        <sz val="11"/>
        <color indexed="9"/>
        <rFont val="Arial"/>
        <family val="2"/>
      </rPr>
      <t>4</t>
    </r>
  </si>
  <si>
    <r>
      <t>Hidráulica</t>
    </r>
    <r>
      <rPr>
        <b/>
        <vertAlign val="superscript"/>
        <sz val="11"/>
        <color indexed="9"/>
        <rFont val="Arial"/>
        <family val="2"/>
      </rPr>
      <t>2</t>
    </r>
  </si>
  <si>
    <r>
      <t>Térmica</t>
    </r>
    <r>
      <rPr>
        <b/>
        <vertAlign val="superscript"/>
        <sz val="11"/>
        <color indexed="9"/>
        <rFont val="Arial"/>
        <family val="2"/>
      </rPr>
      <t>2</t>
    </r>
  </si>
  <si>
    <r>
      <t>Solar</t>
    </r>
    <r>
      <rPr>
        <b/>
        <vertAlign val="superscript"/>
        <sz val="11"/>
        <color indexed="9"/>
        <rFont val="Arial"/>
        <family val="2"/>
      </rPr>
      <t>2</t>
    </r>
  </si>
  <si>
    <t>DEPARTAMENTO</t>
  </si>
  <si>
    <t>CAT 3 3516</t>
  </si>
  <si>
    <t>C.H. NUEVO SEASME</t>
  </si>
  <si>
    <t>Total C.H. NUEVO SEASME</t>
  </si>
  <si>
    <t>C.H. YANAPAMPA</t>
  </si>
  <si>
    <t>Total C.H. YANAPAMPA</t>
  </si>
  <si>
    <t>Pelton 2</t>
  </si>
  <si>
    <t>C.T. MINA</t>
  </si>
  <si>
    <t>Total C.T. MINA</t>
  </si>
  <si>
    <t>C.T. PLANTA</t>
  </si>
  <si>
    <t>Total C.T. PLANTA</t>
  </si>
  <si>
    <t>C.H. CHARCANI I</t>
  </si>
  <si>
    <t>Total C.H. CHARCANI I</t>
  </si>
  <si>
    <t>C.H. CHARCANI II</t>
  </si>
  <si>
    <t>Total C.H. CHARCANI II</t>
  </si>
  <si>
    <t>C.H. CHARCANI III</t>
  </si>
  <si>
    <t>Total C.H. CHARCANI III</t>
  </si>
  <si>
    <t>C.H. CHARCANI IV</t>
  </si>
  <si>
    <t>Total C.H. CHARCANI IV</t>
  </si>
  <si>
    <t>C.H. CHARCANI V</t>
  </si>
  <si>
    <t>Total C.H. CHARCANI V</t>
  </si>
  <si>
    <t>C.H. CHARCANI VI</t>
  </si>
  <si>
    <t>Total C.H. CHARCANI VI</t>
  </si>
  <si>
    <t>MOLLLENDO</t>
  </si>
  <si>
    <t>TG4</t>
  </si>
  <si>
    <t>C.T. CERRO VERDE</t>
  </si>
  <si>
    <t>Total C.T. CERRO VERDE</t>
  </si>
  <si>
    <t>C.H. PUCARÁ</t>
  </si>
  <si>
    <t>Total C.H. PUCARÁ</t>
  </si>
  <si>
    <t>C.T. BAMBAMARCA</t>
  </si>
  <si>
    <t>Total C.T. BAMBAMARCA</t>
  </si>
  <si>
    <t>Grupo G.E</t>
  </si>
  <si>
    <t>C.H. BAMBAMARCA</t>
  </si>
  <si>
    <t>T. Maier B</t>
  </si>
  <si>
    <t>Total C.H. BAMBAMARCA</t>
  </si>
  <si>
    <t>C.T. ANAMA</t>
  </si>
  <si>
    <t>Total C.T. ANAMA</t>
  </si>
  <si>
    <t>C.H. CERRO DEL AGUILA</t>
  </si>
  <si>
    <t>TAYACAYA</t>
  </si>
  <si>
    <t>COLCABAMBA - SURUBAMBA</t>
  </si>
  <si>
    <t>Total C.H. CERRO DEL AGUILA</t>
  </si>
  <si>
    <t>Empresa de Generación Huallaga S.A.</t>
  </si>
  <si>
    <t>C.H. CHAGLLA</t>
  </si>
  <si>
    <t>HUANUCO - PACHITEA</t>
  </si>
  <si>
    <t>CHINCHAO - CHAGLLA</t>
  </si>
  <si>
    <t>Total C.H. CHAGLLA</t>
  </si>
  <si>
    <t>Total Empresa de Generación Huallaga S.A.</t>
  </si>
  <si>
    <t>C.T. LUREN</t>
  </si>
  <si>
    <t>Total C.T. LUREN</t>
  </si>
  <si>
    <t>Circuito 1</t>
  </si>
  <si>
    <t>Circuito 2</t>
  </si>
  <si>
    <t>Circuito 3</t>
  </si>
  <si>
    <t>Circuito 4</t>
  </si>
  <si>
    <t>Circuito 5</t>
  </si>
  <si>
    <t>Circuito 6</t>
  </si>
  <si>
    <t>Circuito 7</t>
  </si>
  <si>
    <t>C.H. OROYA</t>
  </si>
  <si>
    <t>Total C.H. OROYA</t>
  </si>
  <si>
    <t>C.T. CARTAVIO</t>
  </si>
  <si>
    <t>Total C.T. CARTAVIO</t>
  </si>
  <si>
    <t>GRUPO NºD1</t>
  </si>
  <si>
    <t>C.T. LA VIÑA MÓVIL</t>
  </si>
  <si>
    <t>Total C.T. LA VIÑA MÓVIL</t>
  </si>
  <si>
    <t>C.T. MOCUPE</t>
  </si>
  <si>
    <t>Total C.T. MOCUPE</t>
  </si>
  <si>
    <t>C.T. MORROPE</t>
  </si>
  <si>
    <t>MORROPE</t>
  </si>
  <si>
    <t>Vol-TD100</t>
  </si>
  <si>
    <t>Total C.T. MORROPE</t>
  </si>
  <si>
    <t>C.T. SALAS</t>
  </si>
  <si>
    <t>CKD. HOROV.</t>
  </si>
  <si>
    <t>SALAS</t>
  </si>
  <si>
    <t>Volvo TD70</t>
  </si>
  <si>
    <t>Total C.T. SALAS</t>
  </si>
  <si>
    <t>C.T. MALLAY</t>
  </si>
  <si>
    <t>Total C.T. MALLAY</t>
  </si>
  <si>
    <t>Compañía Minera Chungar S.A.C.</t>
  </si>
  <si>
    <t>Total Compañía Minera Chungar S.A.C.</t>
  </si>
  <si>
    <t>C.H. COELVIHIDRO 1 - QUIPICO</t>
  </si>
  <si>
    <t>Total C.H. COELVIHIDRO 1 - QUIPICO</t>
  </si>
  <si>
    <t>C.T. RAVIRA - PACARAOS</t>
  </si>
  <si>
    <t>Total C.T. RAVIRA - PACARAOS</t>
  </si>
  <si>
    <t>Empresa de Generación Eléctrica Rio Baños S.A.C.</t>
  </si>
  <si>
    <t>C.H. RUCUY</t>
  </si>
  <si>
    <t>Total C.H. RUCUY</t>
  </si>
  <si>
    <t>Total Empresa de Generación Eléctrica Rio Baños S.A.C.</t>
  </si>
  <si>
    <t>TG41</t>
  </si>
  <si>
    <t>TV41</t>
  </si>
  <si>
    <t>C.H. NUEVO IMPERIAL</t>
  </si>
  <si>
    <t>Total C.H. NUEVO IMPERIAL</t>
  </si>
  <si>
    <t>C.H. CHANCAY</t>
  </si>
  <si>
    <t>Total C.H. CHANCAY</t>
  </si>
  <si>
    <t>C.T. CEMENTOS LIMA</t>
  </si>
  <si>
    <t>Total C.T. CEMENTOS LIMA</t>
  </si>
  <si>
    <t>C.T. CEMENTOS LIMA 2</t>
  </si>
  <si>
    <t>Total C.T. CEMENTOS LIMA 2</t>
  </si>
  <si>
    <t>Cat.3412 81Z19624</t>
  </si>
  <si>
    <t>Cat.4-3412-16878</t>
  </si>
  <si>
    <t>Cat.5-C15 7925</t>
  </si>
  <si>
    <t>CAT. 3512 DITA</t>
  </si>
  <si>
    <t>CUMMINS</t>
  </si>
  <si>
    <t>CAT 6-3516B-139</t>
  </si>
  <si>
    <t>CAT. 3512 TA</t>
  </si>
  <si>
    <t>CAT.2 3512</t>
  </si>
  <si>
    <t>CAT.2 D-3512</t>
  </si>
  <si>
    <t>C.T. MINICENTRALES L-1AB</t>
  </si>
  <si>
    <t>Total C.T. MINICENTRALES L-1AB</t>
  </si>
  <si>
    <t>G1-G11</t>
  </si>
  <si>
    <t>Anglo American Quellaveco S.A.</t>
  </si>
  <si>
    <t>C.T. QUELLAVECO</t>
  </si>
  <si>
    <t>Total C.T. QUELLAVECO</t>
  </si>
  <si>
    <t>Total Anglo American Quellaveco S.A.</t>
  </si>
  <si>
    <t>C.T. NEPI</t>
  </si>
  <si>
    <t>TG1 NEPI</t>
  </si>
  <si>
    <t>TG2 NEPI</t>
  </si>
  <si>
    <t>TG3 NEPI</t>
  </si>
  <si>
    <t>Total C.T. NEPI</t>
  </si>
  <si>
    <t>Planta 1</t>
  </si>
  <si>
    <t>Planta 2</t>
  </si>
  <si>
    <t>Planta 3</t>
  </si>
  <si>
    <t>CAT. 2</t>
  </si>
  <si>
    <t>C.T. MALACAS</t>
  </si>
  <si>
    <t>Total C.T. MALACAS</t>
  </si>
  <si>
    <t>C.T. TABLAZO COLÁN</t>
  </si>
  <si>
    <t>Total C.T. TABLAZO COLÁN</t>
  </si>
  <si>
    <t>C.H. POECHOS I</t>
  </si>
  <si>
    <t>Total C.H. POECHOS I</t>
  </si>
  <si>
    <t>C.H. POECHOS II</t>
  </si>
  <si>
    <t>Total C.H. POECHOS II</t>
  </si>
  <si>
    <t>CAT. D-3412</t>
  </si>
  <si>
    <t>C.H. SHITARAYACU</t>
  </si>
  <si>
    <t>MARISCAL CACERES</t>
  </si>
  <si>
    <t>PACHIZA</t>
  </si>
  <si>
    <t>Total C.H. SHITARAYACU</t>
  </si>
  <si>
    <t>CAT 3412C-I</t>
  </si>
  <si>
    <t>CAT 3412C-II</t>
  </si>
  <si>
    <t>YARINACOCHA</t>
  </si>
  <si>
    <r>
      <t>Total por región</t>
    </r>
    <r>
      <rPr>
        <b/>
        <vertAlign val="superscript"/>
        <sz val="11"/>
        <color indexed="9"/>
        <rFont val="Arial"/>
        <family val="2"/>
      </rPr>
      <t xml:space="preserve"> 1</t>
    </r>
  </si>
  <si>
    <t>2.12.1 Precio Medio de energía eléctrica por Sectores Económicos (cent. US$/kWh)</t>
  </si>
  <si>
    <t>MERCADO ELÉCTRICO</t>
  </si>
  <si>
    <t>C.S. REPARTICION</t>
  </si>
  <si>
    <t>Total C.S. REPARTICION</t>
  </si>
  <si>
    <t>C.T. PUERTO BRAVO</t>
  </si>
  <si>
    <t>Total C.T. PUERTO BRAVO</t>
  </si>
  <si>
    <t>C.T. OCOÑA</t>
  </si>
  <si>
    <t>Total C.T. OCOÑA</t>
  </si>
  <si>
    <t>C.H. POMABAMBA</t>
  </si>
  <si>
    <t>Total C.H. POMABAMBA</t>
  </si>
  <si>
    <t>C.H. CHUMBAO</t>
  </si>
  <si>
    <t>Total C.H. CHUMBAO</t>
  </si>
  <si>
    <t>C.H. VILCABAMBA</t>
  </si>
  <si>
    <t>Total C.H. VILCABAMBA</t>
  </si>
  <si>
    <t>C.H. CHICCHE</t>
  </si>
  <si>
    <t>Total C.H. CHICCHE</t>
  </si>
  <si>
    <t>C.H. CELENDIN</t>
  </si>
  <si>
    <t>Total C.H. CELENDIN</t>
  </si>
  <si>
    <t>C.H. BUENOS AIRES NIEPOS</t>
  </si>
  <si>
    <t>Total C.H. BUENOS AIRES NIEPOS</t>
  </si>
  <si>
    <t>C.T. PLANTA TAMBO DE MORA</t>
  </si>
  <si>
    <t>Total C.T. PLANTA TAMBO DE MORA</t>
  </si>
  <si>
    <t>C.H. CARPAPATA II</t>
  </si>
  <si>
    <t>Total C.H. CARPAPATA II</t>
  </si>
  <si>
    <t>C.H. CARPAPATA I</t>
  </si>
  <si>
    <t>Total C.H. CARPAPATA I</t>
  </si>
  <si>
    <t>C.H. CARPAPATA III</t>
  </si>
  <si>
    <t>Total C.H. CARPAPATA III</t>
  </si>
  <si>
    <t>C.T. PACASMAYO</t>
  </si>
  <si>
    <t>Total C.T. PACASMAYO</t>
  </si>
  <si>
    <t>C.H. EL TINGO</t>
  </si>
  <si>
    <t>Total C.H. EL TINGO</t>
  </si>
  <si>
    <t>C.T. IÑAPARI</t>
  </si>
  <si>
    <t>Total C.T. IÑAPARI</t>
  </si>
  <si>
    <t>C.T. TUCARI</t>
  </si>
  <si>
    <t>Total C.T. TUCARI</t>
  </si>
  <si>
    <t>C.T. REFINERÍA</t>
  </si>
  <si>
    <t>Total C.T. REFINERÍA</t>
  </si>
  <si>
    <t>C.H. POZUZO</t>
  </si>
  <si>
    <t>Total C.H. POZUZO</t>
  </si>
  <si>
    <t>C.T. SECHURA</t>
  </si>
  <si>
    <t>Total C.T. SECHURA</t>
  </si>
  <si>
    <t>C.T. HUANCABAMBA</t>
  </si>
  <si>
    <t>Total C.T. HUANCABAMBA</t>
  </si>
  <si>
    <t>C.T. CANCHAQUE</t>
  </si>
  <si>
    <t>Total C.T. CANCHAQUE</t>
  </si>
  <si>
    <t>C.T. PAITA</t>
  </si>
  <si>
    <t>Total C.T. PAITA</t>
  </si>
  <si>
    <t>C.T. TAPARACHI</t>
  </si>
  <si>
    <t>Total C.T. TAPARACHI</t>
  </si>
  <si>
    <t>C.T. TARAPOTO</t>
  </si>
  <si>
    <t>Total C.T. TARAPOTO</t>
  </si>
  <si>
    <t>Producción
(MWh)</t>
  </si>
  <si>
    <t>CHACHAPOYAS</t>
  </si>
  <si>
    <t>2.2  Potencia instalada  (MW)</t>
  </si>
  <si>
    <t>2.4    Producción de energía eléctrica  (GW.h)</t>
  </si>
  <si>
    <t>2.5.    Número de clientes finales a diciembre</t>
  </si>
  <si>
    <t>CAT 4 3516 DITA</t>
  </si>
  <si>
    <t>Petroleos del Peru PETROPERU S.A.</t>
  </si>
  <si>
    <t>Total Petroleos del Peru PETROPERU S.A.</t>
  </si>
  <si>
    <t>ENGIE EnergÍa Perú S.A.</t>
  </si>
  <si>
    <t>Total ENGIE EnergÍa Perú S.A.</t>
  </si>
  <si>
    <t>Empresa de Interés Local Hidroeléctrica S.A. de Chacas</t>
  </si>
  <si>
    <t>Total Empresa de Interés Local Hidroeléctrica S.A. de Chacas</t>
  </si>
  <si>
    <t>Orazul Energy Perú S.A.</t>
  </si>
  <si>
    <t>Total Orazul Energy Perú S.A.</t>
  </si>
  <si>
    <t>Compañía Pesquera del Pacifico Centro S.A.</t>
  </si>
  <si>
    <t>Total Compañía Pesquera del Pacifico Centro S.A.</t>
  </si>
  <si>
    <t>Tecnológica de Alimentos S.A.</t>
  </si>
  <si>
    <t>Total Tecnológica de Alimentos S.A.</t>
  </si>
  <si>
    <t>CS REPARTICION20T</t>
  </si>
  <si>
    <t>Sociedad Eléctrica del Sur Oeste S.A.</t>
  </si>
  <si>
    <t>Total Sociedad Eléctrica del Sur Oeste S.A.</t>
  </si>
  <si>
    <t>Sociedad Minera Cerro Verde S.A.A.</t>
  </si>
  <si>
    <t>Total Sociedad Minera Cerro Verde S.A.A.</t>
  </si>
  <si>
    <t>Samay I S.A.</t>
  </si>
  <si>
    <t>Total Samay I S.A.</t>
  </si>
  <si>
    <t>Unión de Cervecerías Peruanas Backus y Johnston S.A.A.</t>
  </si>
  <si>
    <t>Total Unión de Cervecerías Peruanas Backus y Johnston S.A.A.</t>
  </si>
  <si>
    <t>C.H. LARAMATE</t>
  </si>
  <si>
    <t>DRESS 2</t>
  </si>
  <si>
    <t>LARAMATE</t>
  </si>
  <si>
    <t>DRESS 1</t>
  </si>
  <si>
    <t>Total C.H. LARAMATE</t>
  </si>
  <si>
    <t>Electrocentro S.A.</t>
  </si>
  <si>
    <t>Total Electrocentro S.A.</t>
  </si>
  <si>
    <t>Empresa Eléctrica Agua Azul S.A.</t>
  </si>
  <si>
    <t>C.H. POTRERO</t>
  </si>
  <si>
    <t>EDUARDO VILLANUEVA</t>
  </si>
  <si>
    <t>Total C.H. POTRERO</t>
  </si>
  <si>
    <t>Total Empresa Eléctrica Agua Azul S.A.</t>
  </si>
  <si>
    <t>C.T. DOLORESPATA</t>
  </si>
  <si>
    <t>CUZCO</t>
  </si>
  <si>
    <t>SANTIAGO</t>
  </si>
  <si>
    <t>ALCO 1</t>
  </si>
  <si>
    <t>ALCO 2</t>
  </si>
  <si>
    <t>G.MOTORS1</t>
  </si>
  <si>
    <t>G.MOTORS2</t>
  </si>
  <si>
    <t>G.MOTORS3</t>
  </si>
  <si>
    <t>Total C.T. DOLORESPATA</t>
  </si>
  <si>
    <t>GRUPO N°4</t>
  </si>
  <si>
    <t>Central Hidroeléctrica de Langui S.A.</t>
  </si>
  <si>
    <t>Total Central Hidroeléctrica de Langui S.A.</t>
  </si>
  <si>
    <t>Compañia Minera Kolpa S.A.</t>
  </si>
  <si>
    <t>C.T. KOLPA</t>
  </si>
  <si>
    <t>Total C.T. KOLPA</t>
  </si>
  <si>
    <t>Total Compañia Minera Kolpa S.A.</t>
  </si>
  <si>
    <t>C.H. MARAÑON</t>
  </si>
  <si>
    <t>HUAMALIES</t>
  </si>
  <si>
    <t>LLATA</t>
  </si>
  <si>
    <t>FRANCIS 1</t>
  </si>
  <si>
    <t>FRANCIS 2</t>
  </si>
  <si>
    <t>Total C.H. MARAÑON</t>
  </si>
  <si>
    <t>Parque Eolico Marcona S.A.C.</t>
  </si>
  <si>
    <t>Total Parque Eolico Marcona S.A.C.</t>
  </si>
  <si>
    <t>Emp. Gen y Comercializadora de Serv Pub de Elec. Pangoa</t>
  </si>
  <si>
    <t>Total Emp. Gen y Comercializadora de Serv Pub de Elec. Pangoa</t>
  </si>
  <si>
    <t>Volcan Compañia Minera S.A.A.</t>
  </si>
  <si>
    <t>C.T. SAN CRISTOBAL</t>
  </si>
  <si>
    <t>Total C.T. SAN CRISTOBAL</t>
  </si>
  <si>
    <t>C.T. CARAHUACRA</t>
  </si>
  <si>
    <t>Total C.T. CARAHUACRA</t>
  </si>
  <si>
    <t>C.T. TICLIO</t>
  </si>
  <si>
    <t>Total C.T. TICLIO</t>
  </si>
  <si>
    <t>C.T. PLANTA VICTORIA</t>
  </si>
  <si>
    <t>Total C.T. PLANTA VICTORIA</t>
  </si>
  <si>
    <t>Total Volcan Compañia Minera S.A.A.</t>
  </si>
  <si>
    <t>C.T. TURBO GENERADOR 5</t>
  </si>
  <si>
    <t>Total C.T. TURBO GENERADOR 5</t>
  </si>
  <si>
    <t>Consorcio Minero Horizonte S.A.</t>
  </si>
  <si>
    <t>Total Consorcio Minero Horizonte S.A.</t>
  </si>
  <si>
    <t>Cartavio S.A.A.</t>
  </si>
  <si>
    <t>Total Cartavio S.A.A.</t>
  </si>
  <si>
    <t>Casa Grande S.A.A.</t>
  </si>
  <si>
    <t>Total Casa Grande S.A.A.</t>
  </si>
  <si>
    <t>UNID. DE EMERGENCIA</t>
  </si>
  <si>
    <t>GT 2</t>
  </si>
  <si>
    <t>Enel Distribución Perú S.A.A.</t>
  </si>
  <si>
    <t>Total Enel Distribución Perú S.A.A.</t>
  </si>
  <si>
    <t>Enel Generación Perú S.A.A.</t>
  </si>
  <si>
    <t>Total Enel Generación Perú S.A.A.</t>
  </si>
  <si>
    <t>C.T. CHILCA</t>
  </si>
  <si>
    <t>Total C.T. CHILCA</t>
  </si>
  <si>
    <t>Compañia Hidroeléctrica Tingo S.A.</t>
  </si>
  <si>
    <t>Total Compañia Hidroeléctrica Tingo S.A.</t>
  </si>
  <si>
    <t>Cía Hidroeléctrica San Hilarión S.A.C.</t>
  </si>
  <si>
    <t>Total Cía Hidroeléctrica San Hilarión S.A.C.</t>
  </si>
  <si>
    <t>Centrales Santa Rosa S.A.C.</t>
  </si>
  <si>
    <t>Total Centrales Santa Rosa S.A.C.</t>
  </si>
  <si>
    <t>Huaura Power Group S.A.</t>
  </si>
  <si>
    <t>C.H. YARUCAYA</t>
  </si>
  <si>
    <t>UG1</t>
  </si>
  <si>
    <t>UG2</t>
  </si>
  <si>
    <t>Total C.H. YARUCAYA</t>
  </si>
  <si>
    <t>Total Huaura Power Group S.A.</t>
  </si>
  <si>
    <t>CAT. D-3512&lt;G3&gt;</t>
  </si>
  <si>
    <t>VOLVO PENTA TAD1630</t>
  </si>
  <si>
    <t>Genrent del Peru S.A.C.</t>
  </si>
  <si>
    <t>G-5</t>
  </si>
  <si>
    <t>G-6</t>
  </si>
  <si>
    <t>G-7</t>
  </si>
  <si>
    <t>Total Genrent del Peru S.A.C.</t>
  </si>
  <si>
    <t>CUMMINS_OTTOMOTORES</t>
  </si>
  <si>
    <t xml:space="preserve">Infraestructuras y Energías del Perú S.A.C. </t>
  </si>
  <si>
    <t xml:space="preserve">Total Infraestructuras y Energías del Perú S.A.C. </t>
  </si>
  <si>
    <t>Southern Perú Cooper Corporation Sucursal del Peru</t>
  </si>
  <si>
    <t>Total Southern Perú Cooper Corporation Sucursal del Peru</t>
  </si>
  <si>
    <t>ENEL Green Power Perú S.A.</t>
  </si>
  <si>
    <t>C.S. RUBI</t>
  </si>
  <si>
    <t>Circuito 8</t>
  </si>
  <si>
    <t>Circuito 9</t>
  </si>
  <si>
    <t>Circuito 10</t>
  </si>
  <si>
    <t>Total C.S. RUBI</t>
  </si>
  <si>
    <t>Total ENEL Green Power Perú S.A.</t>
  </si>
  <si>
    <t>C.T. PLANTA CONCENTRADORA</t>
  </si>
  <si>
    <t>Total C.T. PLANTA CONCENTRADORA</t>
  </si>
  <si>
    <t>C.T. TAJO DON PABLO</t>
  </si>
  <si>
    <t>Total C.T. TAJO DON PABLO</t>
  </si>
  <si>
    <t>CAT-Ea1</t>
  </si>
  <si>
    <t>Oxido de Pasco S.A.C.</t>
  </si>
  <si>
    <t>C.T. OXIDO DE PASCO</t>
  </si>
  <si>
    <t>RANCAS</t>
  </si>
  <si>
    <t>Total C.T. OXIDO DE PASCO</t>
  </si>
  <si>
    <t>Total Oxido de Pasco S.A.C.</t>
  </si>
  <si>
    <t>CAT C32 GRUPO 1</t>
  </si>
  <si>
    <t>VOLVO PENTA</t>
  </si>
  <si>
    <t>Enel Generación Piura S.A.</t>
  </si>
  <si>
    <t>UNIDAD TG-6</t>
  </si>
  <si>
    <t>Total Enel Generación Piura S.A.</t>
  </si>
  <si>
    <t>Agroaurora S.A.C.</t>
  </si>
  <si>
    <t>Total Agroaurora S.A.C.</t>
  </si>
  <si>
    <t>Cubos OLAP</t>
  </si>
  <si>
    <t>REGION</t>
  </si>
  <si>
    <t>N° DE USUARIOS</t>
  </si>
  <si>
    <t>TOTAL ENERGÍA GWh</t>
  </si>
  <si>
    <t>Suma</t>
  </si>
  <si>
    <t>TIPO DE EMPRESA</t>
  </si>
  <si>
    <t>D</t>
  </si>
  <si>
    <t>G</t>
  </si>
  <si>
    <t>MERCADO</t>
  </si>
  <si>
    <t>LIBRE</t>
  </si>
  <si>
    <t>REGULADO</t>
  </si>
  <si>
    <t xml:space="preserve">FMES: </t>
  </si>
  <si>
    <t>12</t>
  </si>
  <si>
    <t>FACTURACION MILES DE $</t>
  </si>
  <si>
    <t>2.7. Facturación de energía eléctrica a cliente final (miles US $)</t>
  </si>
  <si>
    <t>2.8. Precio medio de electricidad (Cent. US $/ kW.h)</t>
  </si>
  <si>
    <t xml:space="preserve">ACTIVIDA ECON CIIU: </t>
  </si>
  <si>
    <t xml:space="preserve">CIIU 1: </t>
  </si>
  <si>
    <t>CIIU 2</t>
  </si>
  <si>
    <t>2.9. NÚMERO DE CLIENTES FINALES POR SECTORES Y ACTIVIDAD CIIU A DICIEMBRE</t>
  </si>
  <si>
    <t>Activ. Comunitaria y Esparcimiento</t>
  </si>
  <si>
    <t>2.10. VENTA DE ENERGÍA ELÉCTRICA POR SECTORES Y ACTIVIDAD CIIU (GWh)</t>
  </si>
  <si>
    <t>2.11. FACTURACIÓN DE ENERGÍA ELÉCTRICA POR SECTORES Y ACTIVIDAD CIIU</t>
  </si>
  <si>
    <t>DISTRIBUIDORAS</t>
  </si>
  <si>
    <t xml:space="preserve"> </t>
  </si>
  <si>
    <t>(habitantes)</t>
  </si>
  <si>
    <t>Total por región1</t>
  </si>
  <si>
    <t>2.13. CARACTERÍSTICAS  DE  LAS  PRINCIPALES  CENTRALES  ELÉCTRICAS  POR  REGIONES (*)</t>
  </si>
  <si>
    <t>(*) Solo empresas que informan a la Dirección General de Electricidad del Ministerio de Energía y Minas.</t>
  </si>
  <si>
    <t>CAT3_3516</t>
  </si>
  <si>
    <t>C.T. JUAN VELAZCO ALVARADO</t>
  </si>
  <si>
    <t>Total C.T. JUAN VELAZCO ALVARADO</t>
  </si>
  <si>
    <t>C.H. LONYA GRANDE</t>
  </si>
  <si>
    <t>LONYA GRANDE</t>
  </si>
  <si>
    <t>Total C.H. LONYA GRANDE</t>
  </si>
  <si>
    <t>Empresa Minera los Quenuales S.A.</t>
  </si>
  <si>
    <t>Total Empresa Minera los Quenuales S.A.</t>
  </si>
  <si>
    <t>Hidrandina S.A.</t>
  </si>
  <si>
    <t>Total Hidrandina S.A.</t>
  </si>
  <si>
    <t>Cia Minera Santa Luisa S.A.</t>
  </si>
  <si>
    <t>Total Cia Minera Santa Luisa S.A.</t>
  </si>
  <si>
    <t>Compañía Minera Ares S.A.C.</t>
  </si>
  <si>
    <t>Total Compañía Minera Ares S.A.C.</t>
  </si>
  <si>
    <t>AREM 1</t>
  </si>
  <si>
    <t>AREM 2</t>
  </si>
  <si>
    <t>Compañía de Minas Buenaventura S.A.A.</t>
  </si>
  <si>
    <t>Total Compañía de Minas Buenaventura S.A.A.</t>
  </si>
  <si>
    <t>Compañía Minera Caraveli S.A.C.</t>
  </si>
  <si>
    <t>Total Compañía Minera Caraveli S.A.C.</t>
  </si>
  <si>
    <t>Alicorp S.A.A.</t>
  </si>
  <si>
    <t>Total Alicorp S.A.A.</t>
  </si>
  <si>
    <t>C.T. SAN IGNACIO</t>
  </si>
  <si>
    <t>CAT1_HUMBOLT</t>
  </si>
  <si>
    <t>CAT2_HUMBOLT</t>
  </si>
  <si>
    <t>CAT3_HUMBOLT</t>
  </si>
  <si>
    <t>CAT4_HUMBOLT</t>
  </si>
  <si>
    <t>CAT5_HUMBOLT</t>
  </si>
  <si>
    <t>Total C.T. SAN IGNACIO</t>
  </si>
  <si>
    <t>C.H. POMAHUACA</t>
  </si>
  <si>
    <t>Total C.H. POMAHUACA</t>
  </si>
  <si>
    <t>Electronorte S.A.</t>
  </si>
  <si>
    <t>Total Electronorte S.A.</t>
  </si>
  <si>
    <t>Electro Zaña S.A.C.</t>
  </si>
  <si>
    <t>C.H. ZAÑA</t>
  </si>
  <si>
    <t>LA FLORIDA</t>
  </si>
  <si>
    <t>Total C.H. ZAÑA</t>
  </si>
  <si>
    <t>Total Electro Zaña S.A.C.</t>
  </si>
  <si>
    <t>Compañía Minera San Nicolás S.A.</t>
  </si>
  <si>
    <t>Total Compañía Minera San Nicolás S.A.</t>
  </si>
  <si>
    <t>Empresa de Generacion Electrica Machupicchu S.A.</t>
  </si>
  <si>
    <t>Total Empresa de Generacion Electrica Machupicchu S.A.</t>
  </si>
  <si>
    <t>Inland Energy S.A.C.</t>
  </si>
  <si>
    <t>Total Inland Energy S.A.C.</t>
  </si>
  <si>
    <t>Compañía Minera Antapaccay S.A.</t>
  </si>
  <si>
    <t>Total Compañía Minera Antapaccay S.A.</t>
  </si>
  <si>
    <t>Castrovirreyna Compañía Minera S.A.</t>
  </si>
  <si>
    <t>Total Castrovirreyna Compañía Minera S.A.</t>
  </si>
  <si>
    <t>Celepsa Renovables S.R.L.</t>
  </si>
  <si>
    <t>Total Celepsa Renovables S.R.L.</t>
  </si>
  <si>
    <t>C.E. WAYRA</t>
  </si>
  <si>
    <t>Total C.E. WAYRA</t>
  </si>
  <si>
    <t>Shougang Generación Eléctrica S.A.A.</t>
  </si>
  <si>
    <t>Total Shougang Generación Eléctrica S.A.A.</t>
  </si>
  <si>
    <t>Austral Group S.A.A</t>
  </si>
  <si>
    <t>Total Austral Group S.A.A</t>
  </si>
  <si>
    <t>Empresa de Generación Eléctrica Santa Ana S.R.L.</t>
  </si>
  <si>
    <t>C.H. RENOVANDES</t>
  </si>
  <si>
    <t>G01</t>
  </si>
  <si>
    <t>PERENE</t>
  </si>
  <si>
    <t>Total C.H. RENOVANDES</t>
  </si>
  <si>
    <t>Total Empresa de Generación Eléctrica Santa Ana S.R.L.</t>
  </si>
  <si>
    <t>Compañía Minera San Ignacio de Morococha S.A.A.</t>
  </si>
  <si>
    <t>Total Compañía Minera San Ignacio de Morococha S.A.A.</t>
  </si>
  <si>
    <t>Cia Minera Poderosa S.A.</t>
  </si>
  <si>
    <t>Total Cia Minera Poderosa S.A.</t>
  </si>
  <si>
    <t>Agroindustrial Laredo S.A.A.</t>
  </si>
  <si>
    <t>Total Agroindustrial Laredo S.A.A.</t>
  </si>
  <si>
    <t>C.T. R.F. DE GENERACION ETEN</t>
  </si>
  <si>
    <t>Total C.T. R.F. DE GENERACION ETEN</t>
  </si>
  <si>
    <t>Hidro Pátapo S.A.C.</t>
  </si>
  <si>
    <t>C.H PATAPO</t>
  </si>
  <si>
    <t>PATAPO</t>
  </si>
  <si>
    <t>Total C.H PATAPO</t>
  </si>
  <si>
    <t>Total Hidro Pátapo S.A.C.</t>
  </si>
  <si>
    <t>Empresa Agroindustrial Tuman S.A.A.</t>
  </si>
  <si>
    <t>Total Empresa Agroindustrial Tuman S.A.A.</t>
  </si>
  <si>
    <t>C.T. LAGSAURA</t>
  </si>
  <si>
    <t>CHURÍN</t>
  </si>
  <si>
    <t>Total C.T. LAGSAURA</t>
  </si>
  <si>
    <t>C.H. RAPAZ II</t>
  </si>
  <si>
    <t>Total C.H. RAPAZ II</t>
  </si>
  <si>
    <t>C.H. HER 1</t>
  </si>
  <si>
    <t>SAN JUAN DE LURIGANCHO</t>
  </si>
  <si>
    <t>Total C.H. HER 1</t>
  </si>
  <si>
    <t>Andean Power S.A.C.</t>
  </si>
  <si>
    <t>C.H. CARHUAC</t>
  </si>
  <si>
    <t>G-01</t>
  </si>
  <si>
    <t>G-02</t>
  </si>
  <si>
    <t>Total C.H. CARHUAC</t>
  </si>
  <si>
    <t>Total Andean Power S.A.C.</t>
  </si>
  <si>
    <t>C.T. CATALINA</t>
  </si>
  <si>
    <t>Grupos 1_2</t>
  </si>
  <si>
    <t>Total C.T. CATALINA</t>
  </si>
  <si>
    <t>Compañía Minera San Valentin S.A.</t>
  </si>
  <si>
    <t>Total Compañía Minera San Valentin S.A.</t>
  </si>
  <si>
    <t>Cia Minera Raura S.A.</t>
  </si>
  <si>
    <t>Total Cia Minera Raura S.A.</t>
  </si>
  <si>
    <t>Cia Minera Agregados Calcáreos S.A.</t>
  </si>
  <si>
    <t>Total Cia Minera Agregados Calcáreos S.A.</t>
  </si>
  <si>
    <t>Cia Minera Casapalca S.A.</t>
  </si>
  <si>
    <t>Total Cia Minera Casapalca S.A.</t>
  </si>
  <si>
    <t>Nexa Resources Cajamarquilla S.A.</t>
  </si>
  <si>
    <t>Total Nexa Resources Cajamarquilla S.A.</t>
  </si>
  <si>
    <t>Cerámica Lima S.A.</t>
  </si>
  <si>
    <t>Total Cerámica Lima S.A.</t>
  </si>
  <si>
    <t>Corporación Cerámica S.A.</t>
  </si>
  <si>
    <t>Total Corporación Cerámica S.A.</t>
  </si>
  <si>
    <t>MTU 1000</t>
  </si>
  <si>
    <t>Volvo 03</t>
  </si>
  <si>
    <t>MTU-1 1200DS Detroi</t>
  </si>
  <si>
    <t>MTU=2 1200DS Detroi</t>
  </si>
  <si>
    <t>MTU 1200DS</t>
  </si>
  <si>
    <t>C.T. ISLA SANTA ROSA</t>
  </si>
  <si>
    <t>Cat 3306DI</t>
  </si>
  <si>
    <t>Total C.T. ISLA SANTA ROSA</t>
  </si>
  <si>
    <t>C.T. MAYORUNA</t>
  </si>
  <si>
    <t>SAN PABLO</t>
  </si>
  <si>
    <t>Total C.T. MAYORUNA</t>
  </si>
  <si>
    <t>C.T. SAN FRANCISCO</t>
  </si>
  <si>
    <t>Total C.T. SAN FRANCISCO</t>
  </si>
  <si>
    <t>C.T. R.F. IQUITOS NUEVA</t>
  </si>
  <si>
    <t>Total C.T. R.F. IQUITOS NUEVA</t>
  </si>
  <si>
    <t>C.T. R.F. PUERTO MALDONADO</t>
  </si>
  <si>
    <t>Total C.T. R.F. PUERTO MALDONADO</t>
  </si>
  <si>
    <t>C.T. R.F. ILO</t>
  </si>
  <si>
    <t>Total C.T. R.F. ILO</t>
  </si>
  <si>
    <t>C.S. INTIPAMPA</t>
  </si>
  <si>
    <t>INV 123</t>
  </si>
  <si>
    <t>INV 456</t>
  </si>
  <si>
    <t>INV 789</t>
  </si>
  <si>
    <t>Total C.S. INTIPAMPA</t>
  </si>
  <si>
    <t>Nexa Resources Atacocha S.A.A.</t>
  </si>
  <si>
    <t>Total Nexa Resources Atacocha S.A.A.</t>
  </si>
  <si>
    <t>Emp. Explotadora de Vinchos Ltda S.A.C.</t>
  </si>
  <si>
    <t>Total Emp. Explotadora de Vinchos Ltda S.A.C.</t>
  </si>
  <si>
    <t>Nexa Resources el Porvenir S.A.A.</t>
  </si>
  <si>
    <t>Total Nexa Resources el Porvenir S.A.A.</t>
  </si>
  <si>
    <t>C.T. R.F. MALACAS 3</t>
  </si>
  <si>
    <t>Total C.T. R.F. MALACAS 3</t>
  </si>
  <si>
    <t>Bioenergía del Chira S.A.</t>
  </si>
  <si>
    <t>CAT C32 GRUPO 2</t>
  </si>
  <si>
    <t>Total Bioenergía del Chira S.A.</t>
  </si>
  <si>
    <t>C.H. ANGEL I</t>
  </si>
  <si>
    <t>OLLACHEA</t>
  </si>
  <si>
    <t>Total C.H. ANGEL I</t>
  </si>
  <si>
    <t>C.H. ANGEL II</t>
  </si>
  <si>
    <t>Total C.H. ANGEL II</t>
  </si>
  <si>
    <t>C.H. ANGEL III</t>
  </si>
  <si>
    <t>Total C.H. ANGEL III</t>
  </si>
  <si>
    <t>C.T. R.F. PUCALLPA</t>
  </si>
  <si>
    <t>G1-G25</t>
  </si>
  <si>
    <t>Total C.T. R.F. PUCALLPA</t>
  </si>
  <si>
    <t>Cervecería San Juan S.A.</t>
  </si>
  <si>
    <t>Total Cervecería San Juan S.A.</t>
  </si>
  <si>
    <t>Aguaytia Energy del Peru S.R.L.</t>
  </si>
  <si>
    <t>Total Aguaytia Energy del Peru S.R.L.</t>
  </si>
  <si>
    <t>1/ Fuente : Instituto Nacional de Estadística e Informática - Dirección Técnica de Demografía e Indicadores Sociales.</t>
  </si>
  <si>
    <t>2.3    Potencia Efectiva (MW)</t>
  </si>
  <si>
    <t>2.12. PRECIO MEDIO DE ELECTRICIDAD POR SECTORES Y ACTIVIDAD                                        CIIU (Cent. US $/kW.h)</t>
  </si>
  <si>
    <t>FMES: DICIEMBRE</t>
  </si>
  <si>
    <t xml:space="preserve">CIIU 1:   Total </t>
  </si>
  <si>
    <t xml:space="preserve">CIIU 2:   Total </t>
  </si>
  <si>
    <t>ACTIV. COMUNITARIA Y ESPARCIMIENTO</t>
  </si>
  <si>
    <t>ACTIVIDAD NO ESPECIFICADA</t>
  </si>
  <si>
    <t>ADMINISTRACIÓN PÚBLICA</t>
  </si>
  <si>
    <t>AGRICULTURA GANADERÍA</t>
  </si>
  <si>
    <t>ALUMBRADO PÚBLICO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</si>
  <si>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</si>
  <si>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</si>
  <si>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</si>
  <si>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</si>
  <si>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</si>
  <si>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</si>
  <si>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</si>
  <si>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</si>
  <si>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</si>
  <si>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</si>
  <si>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</si>
  <si>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ELECTRICIDAD, GAS Y AGUA</t>
  </si>
  <si>
    <t>TRANSPORTE Y TELECOMUNICACIONES</t>
  </si>
  <si>
    <t xml:space="preserve">FMES:   Total </t>
  </si>
  <si>
    <t>ACTIVIDA ECON CIIU</t>
  </si>
  <si>
    <t>DETROIT</t>
  </si>
  <si>
    <t>C.H. LA PISUQUIA</t>
  </si>
  <si>
    <t>PISUQUIA</t>
  </si>
  <si>
    <t>Total C.H. LA PISUQUIA</t>
  </si>
  <si>
    <t>Grupos 1</t>
  </si>
  <si>
    <t>Grupos 2</t>
  </si>
  <si>
    <t>C.T. PACHAPAQUI</t>
  </si>
  <si>
    <t>Total C.T. PACHAPAQUI</t>
  </si>
  <si>
    <t>Agroindustrias San Jacinto S.A.A.</t>
  </si>
  <si>
    <t>C.T. SAN JACINTO</t>
  </si>
  <si>
    <t>NEPEÑA</t>
  </si>
  <si>
    <t>Total C.T. SAN JACINTO</t>
  </si>
  <si>
    <t>Total Agroindustrias San Jacinto S.A.A.</t>
  </si>
  <si>
    <t>ALGESA</t>
  </si>
  <si>
    <t>DOOSAN</t>
  </si>
  <si>
    <t>Generación Andina S.A.C.</t>
  </si>
  <si>
    <t>C.H. 8 DE AGOSTO</t>
  </si>
  <si>
    <t>MONZON</t>
  </si>
  <si>
    <t>Total C.H. 8 DE AGOSTO</t>
  </si>
  <si>
    <t>C.H. EL CARMEN</t>
  </si>
  <si>
    <t>Total C.H. EL CARMEN</t>
  </si>
  <si>
    <t>Total Generación Andina S.A.C.</t>
  </si>
  <si>
    <t>C.T. EL PEDREGAL</t>
  </si>
  <si>
    <t>CHINCHA</t>
  </si>
  <si>
    <t>ALTO LARAN</t>
  </si>
  <si>
    <t>Total C.T. EL PEDREGAL</t>
  </si>
  <si>
    <t>CAT-C27M2</t>
  </si>
  <si>
    <t>TG-1</t>
  </si>
  <si>
    <t>Kumins170kW</t>
  </si>
  <si>
    <t>Luvegi 700kW</t>
  </si>
  <si>
    <t>Cummins G0064</t>
  </si>
  <si>
    <t>Cummins G0668</t>
  </si>
  <si>
    <t>Petramas S.A.C.</t>
  </si>
  <si>
    <t>GRUPOS 1-2</t>
  </si>
  <si>
    <t>Total Petramas S.A.C.</t>
  </si>
  <si>
    <t>Atria Energía S.A.C.</t>
  </si>
  <si>
    <t>Total Atria Energía S.A.C.</t>
  </si>
  <si>
    <t>Cat.6 3516B 0141</t>
  </si>
  <si>
    <t>VolvoPenta TWD1643G</t>
  </si>
  <si>
    <t>Vol.3 Pent TWD1643G</t>
  </si>
  <si>
    <t>Perkins1 U489142C</t>
  </si>
  <si>
    <t>Perkins2 U487536C</t>
  </si>
  <si>
    <t>Volvo TD-70G N§1</t>
  </si>
  <si>
    <t>C.T. ISLANDIA</t>
  </si>
  <si>
    <t>Perkins1 R014001C</t>
  </si>
  <si>
    <t>Olympian OLY 1091</t>
  </si>
  <si>
    <t>Perkins2 R013699C</t>
  </si>
  <si>
    <t>Total C.T. ISLANDIA</t>
  </si>
  <si>
    <t>C.T. SALVIANI</t>
  </si>
  <si>
    <t>Total C.T. SALVIANI</t>
  </si>
  <si>
    <t>C.T. CORTADERA</t>
  </si>
  <si>
    <t>Total C.T. CORTADERA</t>
  </si>
  <si>
    <t>PERKINS-Ea1</t>
  </si>
  <si>
    <t>C.T. PASCO</t>
  </si>
  <si>
    <t>PASCO, YANACANCHA, HURIACA</t>
  </si>
  <si>
    <t>Total C.T. PASCO</t>
  </si>
  <si>
    <t>C.T. PURUS</t>
  </si>
  <si>
    <t>PERKINS-HCI434D1L</t>
  </si>
  <si>
    <t>PURUS</t>
  </si>
  <si>
    <t>PERKINS-MP-2251</t>
  </si>
  <si>
    <t>Total C.T. PURUS</t>
  </si>
  <si>
    <t>C.S. PURUS</t>
  </si>
  <si>
    <t>690 PANELES FOTOVOL</t>
  </si>
  <si>
    <t>Total C.S. PURUS</t>
  </si>
  <si>
    <t>Potencia Efectiva (MW)</t>
  </si>
  <si>
    <t>,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</si>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</sst>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"/>
    <numFmt numFmtId="167" formatCode="#,##0.0"/>
    <numFmt numFmtId="168" formatCode="_([$€-2]\ * #,##0.00_);_([$€-2]\ * \(#,##0.00\);_([$€-2]\ * &quot;-&quot;??_)"/>
    <numFmt numFmtId="169" formatCode="0.000"/>
    <numFmt numFmtId="170" formatCode="#,##0.000"/>
    <numFmt numFmtId="171" formatCode="_-* #,##0_-;\-* #,##0_-;_-* &quot;-&quot;??_-;_-@_-"/>
    <numFmt numFmtId="172" formatCode="###0"/>
    <numFmt numFmtId="173" formatCode="#,##0.0000000"/>
    <numFmt numFmtId="174" formatCode="#\ ###\ ##0.00"/>
    <numFmt numFmtId="175" formatCode="#\ ###\ ##0"/>
    <numFmt numFmtId="176" formatCode="_ * #,##0_ ;_ * \-#,##0_ ;_ * &quot;-&quot;??_ ;_ @_ "/>
    <numFmt numFmtId="177" formatCode="#\ ##0.00"/>
    <numFmt numFmtId="178" formatCode="_ * #,##0.000_ ;_ * \-#,##0.000_ ;_ * &quot;-&quot;??_ ;_ @_ "/>
    <numFmt numFmtId="179" formatCode="#,##0_ ;\-#,##0\ "/>
    <numFmt numFmtId="180" formatCode="#####\ ##0.00"/>
  </numFmts>
  <fonts count="63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9"/>
      <color indexed="9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A7A78F"/>
      <name val="Arial"/>
      <family val="2"/>
    </font>
    <font>
      <b/>
      <sz val="10"/>
      <color rgb="FFA7A78F"/>
      <name val="Arial"/>
      <family val="2"/>
    </font>
    <font>
      <sz val="10"/>
      <color rgb="FFA7A77F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9"/>
      <color rgb="FFA5A5A5"/>
      <name val="Arial"/>
      <family val="2"/>
    </font>
    <font>
      <sz val="10"/>
      <color rgb="FF9F9F9F"/>
      <name val="Arial"/>
      <family val="2"/>
    </font>
    <font>
      <sz val="9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1"/>
      <name val="Arial"/>
      <family val="2"/>
    </font>
    <font>
      <sz val="11"/>
      <color rgb="FF9F9F9F"/>
      <name val="Arial"/>
      <family val="2"/>
    </font>
    <font>
      <b/>
      <sz val="8"/>
      <color rgb="FF9F9F9F"/>
      <name val="Arial"/>
      <family val="2"/>
    </font>
    <font>
      <sz val="12"/>
      <color rgb="FF9F9F9F"/>
      <name val="Arial"/>
      <family val="2"/>
    </font>
    <font>
      <b/>
      <sz val="11"/>
      <color rgb="FF9F9F9F"/>
      <name val="Arial Bold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3693AC"/>
        <bgColor indexed="64"/>
      </patternFill>
    </fill>
    <fill>
      <patternFill patternType="solid">
        <fgColor rgb="FF3693AC"/>
        <bgColor indexed="47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3798AF"/>
        <bgColor theme="4" tint="-0.249977111117893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8" tint="0.7999816888943144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8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medium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8" tint="0.79998168889431442"/>
      </top>
      <bottom style="thin">
        <color theme="8"/>
      </bottom>
      <diagonal/>
    </border>
    <border>
      <left style="medium">
        <color indexed="64"/>
      </left>
      <right style="thin">
        <color indexed="64"/>
      </right>
      <top style="thin">
        <color theme="8" tint="0.39997558519241921"/>
      </top>
      <bottom style="thin">
        <color theme="8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8" tint="0.79998168889431442"/>
      </top>
      <bottom style="thin">
        <color theme="8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79998168889431442"/>
      </top>
      <bottom/>
      <diagonal/>
    </border>
  </borders>
  <cellStyleXfs count="75">
    <xf numFmtId="0" fontId="0" fillId="0" borderId="0"/>
    <xf numFmtId="168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71">
    <xf numFmtId="0" fontId="0" fillId="0" borderId="0" xfId="0"/>
    <xf numFmtId="0" fontId="0" fillId="0" borderId="0" xfId="0" applyFill="1"/>
    <xf numFmtId="0" fontId="7" fillId="5" borderId="1" xfId="0" applyFont="1" applyFill="1" applyBorder="1" applyAlignment="1">
      <alignment horizontal="left" indent="1"/>
    </xf>
    <xf numFmtId="0" fontId="7" fillId="5" borderId="2" xfId="0" applyFont="1" applyFill="1" applyBorder="1" applyAlignment="1">
      <alignment horizontal="left" indent="1"/>
    </xf>
    <xf numFmtId="0" fontId="3" fillId="5" borderId="3" xfId="0" applyFont="1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1" fillId="5" borderId="8" xfId="0" applyFont="1" applyFill="1" applyBorder="1" applyAlignment="1">
      <alignment horizontal="left" indent="1"/>
    </xf>
    <xf numFmtId="0" fontId="0" fillId="5" borderId="0" xfId="0" applyFill="1"/>
    <xf numFmtId="0" fontId="5" fillId="5" borderId="0" xfId="0" applyFont="1" applyFill="1"/>
    <xf numFmtId="0" fontId="5" fillId="5" borderId="0" xfId="0" applyNumberFormat="1" applyFont="1" applyFill="1"/>
    <xf numFmtId="0" fontId="0" fillId="5" borderId="0" xfId="0" applyFill="1" applyBorder="1"/>
    <xf numFmtId="0" fontId="4" fillId="5" borderId="0" xfId="0" applyFont="1" applyFill="1" applyAlignment="1"/>
    <xf numFmtId="3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166" fontId="0" fillId="0" borderId="0" xfId="0" applyNumberFormat="1"/>
    <xf numFmtId="4" fontId="14" fillId="0" borderId="0" xfId="0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0" fontId="4" fillId="5" borderId="0" xfId="0" applyFont="1" applyFill="1"/>
    <xf numFmtId="0" fontId="13" fillId="5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5" borderId="9" xfId="0" applyFont="1" applyFill="1" applyBorder="1"/>
    <xf numFmtId="0" fontId="0" fillId="5" borderId="12" xfId="0" applyFill="1" applyBorder="1"/>
    <xf numFmtId="0" fontId="0" fillId="5" borderId="13" xfId="0" applyFill="1" applyBorder="1"/>
    <xf numFmtId="3" fontId="0" fillId="5" borderId="0" xfId="0" applyNumberFormat="1" applyFill="1"/>
    <xf numFmtId="0" fontId="21" fillId="5" borderId="0" xfId="0" applyFont="1" applyFill="1" applyBorder="1" applyAlignment="1">
      <alignment horizontal="left"/>
    </xf>
    <xf numFmtId="0" fontId="21" fillId="5" borderId="0" xfId="0" applyFont="1" applyFill="1" applyAlignment="1">
      <alignment horizontal="left"/>
    </xf>
    <xf numFmtId="3" fontId="0" fillId="0" borderId="0" xfId="0" applyNumberFormat="1" applyFill="1" applyBorder="1"/>
    <xf numFmtId="3" fontId="3" fillId="0" borderId="0" xfId="0" applyNumberFormat="1" applyFont="1"/>
    <xf numFmtId="166" fontId="0" fillId="0" borderId="0" xfId="0" applyNumberFormat="1" applyFill="1"/>
    <xf numFmtId="0" fontId="20" fillId="5" borderId="14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/>
    </xf>
    <xf numFmtId="0" fontId="25" fillId="5" borderId="0" xfId="0" applyFont="1" applyFill="1"/>
    <xf numFmtId="0" fontId="25" fillId="5" borderId="0" xfId="0" applyFont="1" applyFill="1" applyBorder="1"/>
    <xf numFmtId="0" fontId="25" fillId="0" borderId="0" xfId="0" applyFont="1"/>
    <xf numFmtId="0" fontId="6" fillId="0" borderId="0" xfId="0" applyFont="1" applyBorder="1"/>
    <xf numFmtId="1" fontId="0" fillId="0" borderId="0" xfId="0" applyNumberFormat="1" applyFill="1"/>
    <xf numFmtId="0" fontId="0" fillId="0" borderId="0" xfId="0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ill="1"/>
    <xf numFmtId="0" fontId="34" fillId="0" borderId="0" xfId="0" applyFont="1" applyFill="1" applyBorder="1"/>
    <xf numFmtId="0" fontId="34" fillId="0" borderId="0" xfId="0" applyFont="1" applyFill="1"/>
    <xf numFmtId="4" fontId="14" fillId="5" borderId="15" xfId="0" applyNumberFormat="1" applyFont="1" applyFill="1" applyBorder="1" applyAlignment="1">
      <alignment horizontal="right" indent="1"/>
    </xf>
    <xf numFmtId="1" fontId="34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2" fontId="34" fillId="0" borderId="0" xfId="0" applyNumberFormat="1" applyFont="1" applyFill="1"/>
    <xf numFmtId="9" fontId="19" fillId="5" borderId="0" xfId="69" applyFont="1" applyFill="1" applyBorder="1" applyAlignment="1">
      <alignment horizontal="center"/>
    </xf>
    <xf numFmtId="9" fontId="19" fillId="5" borderId="16" xfId="69" applyFont="1" applyFill="1" applyBorder="1" applyAlignment="1">
      <alignment horizontal="center" vertical="center"/>
    </xf>
    <xf numFmtId="9" fontId="19" fillId="5" borderId="17" xfId="69" applyFont="1" applyFill="1" applyBorder="1" applyAlignment="1">
      <alignment horizontal="center" vertical="center"/>
    </xf>
    <xf numFmtId="9" fontId="19" fillId="5" borderId="18" xfId="69" applyFont="1" applyFill="1" applyBorder="1" applyAlignment="1">
      <alignment horizontal="center" vertical="center"/>
    </xf>
    <xf numFmtId="9" fontId="19" fillId="5" borderId="5" xfId="69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/>
    </xf>
    <xf numFmtId="166" fontId="34" fillId="0" borderId="0" xfId="0" applyNumberFormat="1" applyFont="1" applyFill="1"/>
    <xf numFmtId="0" fontId="26" fillId="5" borderId="0" xfId="0" applyFont="1" applyFill="1" applyAlignment="1">
      <alignment horizontal="left"/>
    </xf>
    <xf numFmtId="2" fontId="11" fillId="0" borderId="0" xfId="0" applyNumberFormat="1" applyFont="1" applyFill="1"/>
    <xf numFmtId="0" fontId="3" fillId="5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4" fontId="0" fillId="5" borderId="0" xfId="0" applyNumberFormat="1" applyFill="1" applyBorder="1"/>
    <xf numFmtId="4" fontId="34" fillId="0" borderId="0" xfId="0" applyNumberFormat="1" applyFont="1" applyFill="1" applyBorder="1"/>
    <xf numFmtId="165" fontId="11" fillId="0" borderId="0" xfId="0" applyNumberFormat="1" applyFont="1" applyFill="1"/>
    <xf numFmtId="0" fontId="36" fillId="0" borderId="0" xfId="0" applyFont="1"/>
    <xf numFmtId="0" fontId="11" fillId="0" borderId="0" xfId="0" applyFont="1"/>
    <xf numFmtId="166" fontId="11" fillId="0" borderId="0" xfId="0" applyNumberFormat="1" applyFont="1"/>
    <xf numFmtId="3" fontId="11" fillId="0" borderId="0" xfId="0" applyNumberFormat="1" applyFont="1"/>
    <xf numFmtId="0" fontId="11" fillId="0" borderId="0" xfId="0" applyFont="1" applyBorder="1"/>
    <xf numFmtId="164" fontId="11" fillId="0" borderId="0" xfId="10" applyNumberFormat="1" applyFont="1"/>
    <xf numFmtId="0" fontId="6" fillId="5" borderId="0" xfId="0" applyFont="1" applyFill="1"/>
    <xf numFmtId="3" fontId="0" fillId="5" borderId="0" xfId="0" applyNumberFormat="1" applyFill="1" applyBorder="1"/>
    <xf numFmtId="166" fontId="19" fillId="5" borderId="19" xfId="0" applyNumberFormat="1" applyFont="1" applyFill="1" applyBorder="1" applyAlignment="1">
      <alignment horizontal="center"/>
    </xf>
    <xf numFmtId="166" fontId="19" fillId="5" borderId="0" xfId="0" applyNumberFormat="1" applyFont="1" applyFill="1" applyBorder="1" applyAlignment="1">
      <alignment horizontal="center"/>
    </xf>
    <xf numFmtId="165" fontId="19" fillId="5" borderId="20" xfId="72" applyNumberFormat="1" applyFont="1" applyFill="1" applyBorder="1" applyAlignment="1">
      <alignment horizontal="center"/>
    </xf>
    <xf numFmtId="166" fontId="19" fillId="5" borderId="21" xfId="0" applyNumberFormat="1" applyFont="1" applyFill="1" applyBorder="1" applyAlignment="1">
      <alignment horizontal="center"/>
    </xf>
    <xf numFmtId="165" fontId="19" fillId="5" borderId="22" xfId="72" applyNumberFormat="1" applyFont="1" applyFill="1" applyBorder="1" applyAlignment="1">
      <alignment horizontal="center"/>
    </xf>
    <xf numFmtId="4" fontId="0" fillId="5" borderId="23" xfId="0" applyNumberFormat="1" applyFill="1" applyBorder="1"/>
    <xf numFmtId="166" fontId="19" fillId="5" borderId="24" xfId="0" applyNumberFormat="1" applyFont="1" applyFill="1" applyBorder="1" applyAlignment="1">
      <alignment horizontal="center"/>
    </xf>
    <xf numFmtId="4" fontId="0" fillId="5" borderId="25" xfId="0" applyNumberFormat="1" applyFill="1" applyBorder="1"/>
    <xf numFmtId="0" fontId="3" fillId="5" borderId="9" xfId="0" applyFont="1" applyFill="1" applyBorder="1" applyAlignment="1">
      <alignment horizontal="center"/>
    </xf>
    <xf numFmtId="165" fontId="19" fillId="5" borderId="26" xfId="72" applyNumberFormat="1" applyFont="1" applyFill="1" applyBorder="1" applyAlignment="1">
      <alignment horizontal="center"/>
    </xf>
    <xf numFmtId="165" fontId="19" fillId="5" borderId="27" xfId="72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9" fillId="5" borderId="0" xfId="72" applyNumberFormat="1" applyFont="1" applyFill="1" applyBorder="1" applyAlignment="1">
      <alignment horizontal="center"/>
    </xf>
    <xf numFmtId="165" fontId="19" fillId="0" borderId="0" xfId="72" applyNumberFormat="1" applyFont="1" applyFill="1" applyBorder="1" applyAlignment="1">
      <alignment horizontal="center"/>
    </xf>
    <xf numFmtId="4" fontId="14" fillId="5" borderId="0" xfId="0" applyNumberFormat="1" applyFont="1" applyFill="1" applyBorder="1"/>
    <xf numFmtId="0" fontId="3" fillId="5" borderId="28" xfId="0" applyFont="1" applyFill="1" applyBorder="1" applyAlignment="1">
      <alignment horizontal="left" vertical="center"/>
    </xf>
    <xf numFmtId="9" fontId="11" fillId="5" borderId="29" xfId="72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4" fontId="11" fillId="5" borderId="0" xfId="0" applyNumberFormat="1" applyFont="1" applyFill="1" applyBorder="1" applyAlignment="1"/>
    <xf numFmtId="4" fontId="14" fillId="5" borderId="0" xfId="0" applyNumberFormat="1" applyFont="1" applyFill="1" applyBorder="1" applyAlignment="1"/>
    <xf numFmtId="3" fontId="14" fillId="5" borderId="0" xfId="0" applyNumberFormat="1" applyFont="1" applyFill="1" applyBorder="1" applyAlignment="1"/>
    <xf numFmtId="4" fontId="19" fillId="5" borderId="0" xfId="72" applyNumberFormat="1" applyFont="1" applyFill="1" applyBorder="1" applyAlignment="1"/>
    <xf numFmtId="3" fontId="19" fillId="5" borderId="0" xfId="72" applyNumberFormat="1" applyFont="1" applyFill="1" applyBorder="1" applyAlignment="1"/>
    <xf numFmtId="3" fontId="19" fillId="5" borderId="0" xfId="72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3" fontId="19" fillId="0" borderId="0" xfId="72" applyNumberFormat="1" applyFont="1" applyFill="1" applyBorder="1" applyAlignment="1"/>
    <xf numFmtId="3" fontId="19" fillId="0" borderId="0" xfId="72" applyNumberFormat="1" applyFont="1" applyFill="1" applyBorder="1" applyAlignment="1">
      <alignment horizontal="center"/>
    </xf>
    <xf numFmtId="171" fontId="0" fillId="0" borderId="0" xfId="10" applyNumberFormat="1" applyFont="1" applyFill="1"/>
    <xf numFmtId="166" fontId="0" fillId="5" borderId="0" xfId="0" applyNumberFormat="1" applyFill="1"/>
    <xf numFmtId="1" fontId="0" fillId="5" borderId="0" xfId="0" applyNumberFormat="1" applyFill="1"/>
    <xf numFmtId="3" fontId="3" fillId="5" borderId="0" xfId="0" applyNumberFormat="1" applyFont="1" applyFill="1"/>
    <xf numFmtId="2" fontId="0" fillId="5" borderId="0" xfId="0" applyNumberFormat="1" applyFill="1"/>
    <xf numFmtId="9" fontId="0" fillId="0" borderId="0" xfId="72" applyFont="1" applyFill="1"/>
    <xf numFmtId="4" fontId="24" fillId="5" borderId="0" xfId="0" applyNumberFormat="1" applyFont="1" applyFill="1" applyBorder="1"/>
    <xf numFmtId="0" fontId="20" fillId="5" borderId="0" xfId="0" applyFont="1" applyFill="1" applyBorder="1" applyAlignment="1">
      <alignment horizontal="center"/>
    </xf>
    <xf numFmtId="9" fontId="11" fillId="5" borderId="0" xfId="72" applyFont="1" applyFill="1"/>
    <xf numFmtId="3" fontId="11" fillId="5" borderId="0" xfId="72" applyNumberFormat="1" applyFont="1" applyFill="1" applyBorder="1" applyAlignment="1"/>
    <xf numFmtId="0" fontId="6" fillId="5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9" fontId="18" fillId="0" borderId="0" xfId="72" applyFill="1" applyBorder="1" applyAlignment="1">
      <alignment horizontal="center"/>
    </xf>
    <xf numFmtId="3" fontId="11" fillId="0" borderId="0" xfId="72" applyNumberFormat="1" applyFont="1" applyFill="1" applyBorder="1" applyAlignment="1"/>
    <xf numFmtId="4" fontId="0" fillId="0" borderId="0" xfId="0" applyNumberFormat="1" applyFill="1" applyBorder="1" applyAlignment="1">
      <alignment vertical="center"/>
    </xf>
    <xf numFmtId="9" fontId="0" fillId="0" borderId="0" xfId="72" applyFont="1" applyFill="1" applyBorder="1" applyAlignment="1">
      <alignment horizontal="center" vertical="center"/>
    </xf>
    <xf numFmtId="2" fontId="0" fillId="0" borderId="0" xfId="0" applyNumberFormat="1" applyBorder="1"/>
    <xf numFmtId="4" fontId="14" fillId="0" borderId="0" xfId="0" applyNumberFormat="1" applyFont="1" applyFill="1" applyBorder="1" applyAlignment="1"/>
    <xf numFmtId="4" fontId="19" fillId="0" borderId="0" xfId="72" applyNumberFormat="1" applyFont="1" applyFill="1" applyBorder="1" applyAlignment="1"/>
    <xf numFmtId="9" fontId="0" fillId="0" borderId="0" xfId="72" applyFont="1"/>
    <xf numFmtId="0" fontId="37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5" fontId="38" fillId="0" borderId="0" xfId="72" applyNumberFormat="1" applyFont="1" applyFill="1" applyBorder="1" applyAlignment="1">
      <alignment horizontal="center"/>
    </xf>
    <xf numFmtId="4" fontId="39" fillId="0" borderId="0" xfId="0" applyNumberFormat="1" applyFont="1" applyFill="1" applyBorder="1"/>
    <xf numFmtId="0" fontId="37" fillId="0" borderId="0" xfId="0" applyFont="1" applyBorder="1"/>
    <xf numFmtId="0" fontId="37" fillId="0" borderId="0" xfId="0" applyFont="1" applyFill="1" applyBorder="1"/>
    <xf numFmtId="0" fontId="6" fillId="0" borderId="0" xfId="0" applyFont="1" applyFill="1" applyBorder="1"/>
    <xf numFmtId="0" fontId="37" fillId="0" borderId="0" xfId="0" applyFont="1" applyFill="1" applyBorder="1" applyAlignment="1">
      <alignment horizontal="right" vertical="center"/>
    </xf>
    <xf numFmtId="4" fontId="37" fillId="0" borderId="0" xfId="0" applyNumberFormat="1" applyFont="1" applyFill="1" applyBorder="1"/>
    <xf numFmtId="0" fontId="29" fillId="0" borderId="0" xfId="0" applyFont="1"/>
    <xf numFmtId="2" fontId="0" fillId="0" borderId="0" xfId="0" applyNumberFormat="1" applyAlignment="1">
      <alignment horizontal="center"/>
    </xf>
    <xf numFmtId="165" fontId="19" fillId="0" borderId="0" xfId="69" applyNumberFormat="1" applyFont="1" applyFill="1" applyBorder="1" applyAlignment="1">
      <alignment horizontal="center"/>
    </xf>
    <xf numFmtId="4" fontId="19" fillId="0" borderId="0" xfId="69" applyNumberFormat="1" applyFont="1" applyFill="1" applyBorder="1" applyAlignment="1"/>
    <xf numFmtId="171" fontId="0" fillId="0" borderId="0" xfId="3" applyNumberFormat="1" applyFont="1"/>
    <xf numFmtId="4" fontId="3" fillId="0" borderId="0" xfId="0" applyNumberFormat="1" applyFont="1" applyFill="1" applyBorder="1" applyAlignment="1"/>
    <xf numFmtId="9" fontId="11" fillId="0" borderId="0" xfId="69" applyFill="1" applyBorder="1" applyAlignment="1">
      <alignment horizontal="center"/>
    </xf>
    <xf numFmtId="9" fontId="0" fillId="0" borderId="0" xfId="6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165" fontId="18" fillId="0" borderId="9" xfId="72" applyNumberFormat="1" applyFill="1" applyBorder="1" applyAlignment="1"/>
    <xf numFmtId="0" fontId="0" fillId="0" borderId="30" xfId="0" applyFill="1" applyBorder="1"/>
    <xf numFmtId="165" fontId="18" fillId="0" borderId="9" xfId="72" applyNumberFormat="1" applyFont="1" applyFill="1" applyBorder="1" applyAlignment="1"/>
    <xf numFmtId="166" fontId="18" fillId="0" borderId="11" xfId="72" applyNumberFormat="1" applyFill="1" applyBorder="1" applyAlignment="1"/>
    <xf numFmtId="0" fontId="0" fillId="0" borderId="31" xfId="0" applyFill="1" applyBorder="1"/>
    <xf numFmtId="0" fontId="3" fillId="5" borderId="0" xfId="0" applyFont="1" applyFill="1"/>
    <xf numFmtId="165" fontId="6" fillId="0" borderId="32" xfId="72" applyNumberFormat="1" applyFont="1" applyFill="1" applyBorder="1" applyAlignment="1"/>
    <xf numFmtId="0" fontId="3" fillId="0" borderId="30" xfId="0" applyFont="1" applyFill="1" applyBorder="1"/>
    <xf numFmtId="0" fontId="3" fillId="0" borderId="0" xfId="0" applyFont="1"/>
    <xf numFmtId="0" fontId="0" fillId="0" borderId="12" xfId="0" applyFill="1" applyBorder="1" applyAlignment="1"/>
    <xf numFmtId="0" fontId="0" fillId="0" borderId="7" xfId="0" applyFill="1" applyBorder="1"/>
    <xf numFmtId="3" fontId="3" fillId="0" borderId="0" xfId="0" applyNumberFormat="1" applyFont="1" applyBorder="1"/>
    <xf numFmtId="170" fontId="0" fillId="5" borderId="0" xfId="0" applyNumberFormat="1" applyFill="1"/>
    <xf numFmtId="4" fontId="0" fillId="5" borderId="0" xfId="0" applyNumberFormat="1" applyFill="1"/>
    <xf numFmtId="0" fontId="3" fillId="5" borderId="10" xfId="0" applyFont="1" applyFill="1" applyBorder="1"/>
    <xf numFmtId="0" fontId="11" fillId="5" borderId="9" xfId="0" applyFont="1" applyFill="1" applyBorder="1"/>
    <xf numFmtId="4" fontId="14" fillId="5" borderId="33" xfId="0" applyNumberFormat="1" applyFont="1" applyFill="1" applyBorder="1" applyAlignment="1">
      <alignment horizontal="right" indent="1"/>
    </xf>
    <xf numFmtId="4" fontId="14" fillId="5" borderId="30" xfId="0" applyNumberFormat="1" applyFont="1" applyFill="1" applyBorder="1" applyAlignment="1">
      <alignment horizontal="right" indent="1"/>
    </xf>
    <xf numFmtId="4" fontId="14" fillId="5" borderId="19" xfId="0" applyNumberFormat="1" applyFont="1" applyFill="1" applyBorder="1" applyAlignment="1">
      <alignment horizontal="right" indent="1"/>
    </xf>
    <xf numFmtId="4" fontId="14" fillId="5" borderId="0" xfId="0" applyNumberFormat="1" applyFont="1" applyFill="1" applyBorder="1" applyAlignment="1">
      <alignment horizontal="right" indent="1"/>
    </xf>
    <xf numFmtId="4" fontId="14" fillId="5" borderId="34" xfId="0" applyNumberFormat="1" applyFont="1" applyFill="1" applyBorder="1" applyAlignment="1">
      <alignment horizontal="right" indent="1"/>
    </xf>
    <xf numFmtId="4" fontId="14" fillId="5" borderId="35" xfId="0" applyNumberFormat="1" applyFont="1" applyFill="1" applyBorder="1" applyAlignment="1">
      <alignment horizontal="right" indent="1"/>
    </xf>
    <xf numFmtId="4" fontId="14" fillId="5" borderId="36" xfId="0" applyNumberFormat="1" applyFont="1" applyFill="1" applyBorder="1" applyAlignment="1">
      <alignment horizontal="right" indent="1"/>
    </xf>
    <xf numFmtId="4" fontId="14" fillId="5" borderId="37" xfId="0" applyNumberFormat="1" applyFont="1" applyFill="1" applyBorder="1" applyAlignment="1">
      <alignment horizontal="right" indent="1"/>
    </xf>
    <xf numFmtId="4" fontId="14" fillId="5" borderId="38" xfId="0" applyNumberFormat="1" applyFont="1" applyFill="1" applyBorder="1" applyAlignment="1">
      <alignment horizontal="right" indent="1"/>
    </xf>
    <xf numFmtId="4" fontId="14" fillId="5" borderId="39" xfId="0" applyNumberFormat="1" applyFont="1" applyFill="1" applyBorder="1" applyAlignment="1">
      <alignment horizontal="right" indent="1"/>
    </xf>
    <xf numFmtId="4" fontId="14" fillId="5" borderId="9" xfId="0" applyNumberFormat="1" applyFont="1" applyFill="1" applyBorder="1" applyAlignment="1">
      <alignment horizontal="right" indent="1"/>
    </xf>
    <xf numFmtId="0" fontId="25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64"/>
    <xf numFmtId="0" fontId="0" fillId="5" borderId="4" xfId="0" applyFill="1" applyBorder="1" applyAlignment="1">
      <alignment vertical="center"/>
    </xf>
    <xf numFmtId="167" fontId="3" fillId="5" borderId="9" xfId="0" applyNumberFormat="1" applyFont="1" applyFill="1" applyBorder="1"/>
    <xf numFmtId="167" fontId="3" fillId="5" borderId="40" xfId="0" applyNumberFormat="1" applyFont="1" applyFill="1" applyBorder="1"/>
    <xf numFmtId="0" fontId="24" fillId="5" borderId="0" xfId="0" applyFont="1" applyFill="1"/>
    <xf numFmtId="9" fontId="19" fillId="5" borderId="26" xfId="72" applyFont="1" applyFill="1" applyBorder="1" applyAlignment="1">
      <alignment horizontal="center"/>
    </xf>
    <xf numFmtId="9" fontId="19" fillId="5" borderId="27" xfId="72" applyFont="1" applyFill="1" applyBorder="1" applyAlignment="1">
      <alignment horizontal="center"/>
    </xf>
    <xf numFmtId="4" fontId="0" fillId="5" borderId="41" xfId="0" applyNumberFormat="1" applyFill="1" applyBorder="1"/>
    <xf numFmtId="9" fontId="19" fillId="5" borderId="22" xfId="72" applyFont="1" applyFill="1" applyBorder="1" applyAlignment="1">
      <alignment horizontal="center"/>
    </xf>
    <xf numFmtId="9" fontId="19" fillId="5" borderId="42" xfId="72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9" fontId="19" fillId="5" borderId="26" xfId="69" applyFont="1" applyFill="1" applyBorder="1" applyAlignment="1">
      <alignment horizontal="center"/>
    </xf>
    <xf numFmtId="9" fontId="19" fillId="5" borderId="27" xfId="69" applyFont="1" applyFill="1" applyBorder="1" applyAlignment="1">
      <alignment horizontal="center"/>
    </xf>
    <xf numFmtId="0" fontId="6" fillId="5" borderId="0" xfId="0" applyFont="1" applyFill="1" applyAlignment="1">
      <alignment horizontal="left" indent="1"/>
    </xf>
    <xf numFmtId="175" fontId="0" fillId="5" borderId="41" xfId="0" applyNumberFormat="1" applyFill="1" applyBorder="1"/>
    <xf numFmtId="175" fontId="0" fillId="5" borderId="25" xfId="0" applyNumberFormat="1" applyFill="1" applyBorder="1"/>
    <xf numFmtId="175" fontId="0" fillId="5" borderId="43" xfId="0" applyNumberFormat="1" applyFill="1" applyBorder="1"/>
    <xf numFmtId="175" fontId="3" fillId="5" borderId="25" xfId="0" applyNumberFormat="1" applyFont="1" applyFill="1" applyBorder="1"/>
    <xf numFmtId="175" fontId="3" fillId="5" borderId="43" xfId="0" applyNumberFormat="1" applyFont="1" applyFill="1" applyBorder="1"/>
    <xf numFmtId="174" fontId="0" fillId="5" borderId="25" xfId="0" applyNumberFormat="1" applyFill="1" applyBorder="1"/>
    <xf numFmtId="174" fontId="0" fillId="5" borderId="43" xfId="0" applyNumberFormat="1" applyFill="1" applyBorder="1"/>
    <xf numFmtId="174" fontId="0" fillId="5" borderId="0" xfId="0" applyNumberFormat="1" applyFill="1" applyBorder="1"/>
    <xf numFmtId="174" fontId="3" fillId="5" borderId="25" xfId="0" applyNumberFormat="1" applyFont="1" applyFill="1" applyBorder="1"/>
    <xf numFmtId="174" fontId="3" fillId="5" borderId="43" xfId="0" applyNumberFormat="1" applyFont="1" applyFill="1" applyBorder="1"/>
    <xf numFmtId="174" fontId="27" fillId="5" borderId="0" xfId="0" applyNumberFormat="1" applyFont="1" applyFill="1" applyBorder="1"/>
    <xf numFmtId="0" fontId="40" fillId="5" borderId="0" xfId="0" applyFont="1" applyFill="1"/>
    <xf numFmtId="9" fontId="30" fillId="5" borderId="29" xfId="72" applyFont="1" applyFill="1" applyBorder="1" applyAlignment="1">
      <alignment vertical="center"/>
    </xf>
    <xf numFmtId="165" fontId="19" fillId="5" borderId="0" xfId="72" applyNumberFormat="1" applyFont="1" applyFill="1" applyBorder="1" applyAlignment="1"/>
    <xf numFmtId="170" fontId="19" fillId="5" borderId="0" xfId="72" applyNumberFormat="1" applyFont="1" applyFill="1" applyBorder="1" applyAlignment="1">
      <alignment horizontal="center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2" fillId="5" borderId="0" xfId="0" applyFont="1" applyFill="1" applyBorder="1" applyAlignment="1">
      <alignment horizontal="center" wrapText="1"/>
    </xf>
    <xf numFmtId="2" fontId="19" fillId="5" borderId="0" xfId="72" applyNumberFormat="1" applyFont="1" applyFill="1" applyBorder="1" applyAlignment="1">
      <alignment horizontal="center"/>
    </xf>
    <xf numFmtId="0" fontId="37" fillId="5" borderId="0" xfId="0" applyFont="1" applyFill="1"/>
    <xf numFmtId="0" fontId="41" fillId="5" borderId="0" xfId="0" applyFont="1" applyFill="1" applyBorder="1" applyAlignment="1">
      <alignment horizontal="center" wrapText="1"/>
    </xf>
    <xf numFmtId="165" fontId="38" fillId="5" borderId="0" xfId="72" applyNumberFormat="1" applyFont="1" applyFill="1" applyBorder="1" applyAlignment="1">
      <alignment horizontal="center"/>
    </xf>
    <xf numFmtId="4" fontId="39" fillId="5" borderId="0" xfId="0" applyNumberFormat="1" applyFont="1" applyFill="1" applyBorder="1"/>
    <xf numFmtId="165" fontId="19" fillId="5" borderId="0" xfId="69" applyNumberFormat="1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4" fontId="3" fillId="5" borderId="44" xfId="0" applyNumberFormat="1" applyFont="1" applyFill="1" applyBorder="1" applyAlignment="1">
      <alignment horizontal="right" vertical="center"/>
    </xf>
    <xf numFmtId="4" fontId="3" fillId="5" borderId="45" xfId="0" applyNumberFormat="1" applyFont="1" applyFill="1" applyBorder="1" applyAlignment="1">
      <alignment horizontal="right" vertical="center"/>
    </xf>
    <xf numFmtId="4" fontId="3" fillId="5" borderId="46" xfId="0" applyNumberFormat="1" applyFont="1" applyFill="1" applyBorder="1" applyAlignment="1">
      <alignment horizontal="right" vertical="center"/>
    </xf>
    <xf numFmtId="4" fontId="3" fillId="5" borderId="47" xfId="0" applyNumberFormat="1" applyFont="1" applyFill="1" applyBorder="1" applyAlignment="1">
      <alignment horizontal="right" vertical="center"/>
    </xf>
    <xf numFmtId="4" fontId="3" fillId="5" borderId="48" xfId="0" applyNumberFormat="1" applyFont="1" applyFill="1" applyBorder="1" applyAlignment="1">
      <alignment horizontal="right" vertical="center"/>
    </xf>
    <xf numFmtId="4" fontId="19" fillId="5" borderId="0" xfId="69" applyNumberFormat="1" applyFont="1" applyFill="1" applyBorder="1" applyAlignment="1"/>
    <xf numFmtId="174" fontId="27" fillId="5" borderId="44" xfId="0" applyNumberFormat="1" applyFont="1" applyFill="1" applyBorder="1" applyAlignment="1">
      <alignment horizontal="right" vertical="center"/>
    </xf>
    <xf numFmtId="174" fontId="27" fillId="5" borderId="45" xfId="0" applyNumberFormat="1" applyFont="1" applyFill="1" applyBorder="1" applyAlignment="1">
      <alignment horizontal="right" vertical="center"/>
    </xf>
    <xf numFmtId="174" fontId="27" fillId="5" borderId="49" xfId="0" applyNumberFormat="1" applyFont="1" applyFill="1" applyBorder="1" applyAlignment="1">
      <alignment horizontal="right" vertical="center"/>
    </xf>
    <xf numFmtId="174" fontId="27" fillId="5" borderId="48" xfId="0" applyNumberFormat="1" applyFont="1" applyFill="1" applyBorder="1" applyAlignment="1">
      <alignment horizontal="right" vertical="center"/>
    </xf>
    <xf numFmtId="174" fontId="27" fillId="5" borderId="28" xfId="0" applyNumberFormat="1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 textRotation="90" wrapText="1"/>
    </xf>
    <xf numFmtId="174" fontId="0" fillId="0" borderId="0" xfId="0" applyNumberFormat="1"/>
    <xf numFmtId="165" fontId="0" fillId="0" borderId="0" xfId="68" applyNumberFormat="1" applyFont="1"/>
    <xf numFmtId="0" fontId="0" fillId="5" borderId="50" xfId="0" applyFill="1" applyBorder="1"/>
    <xf numFmtId="0" fontId="11" fillId="5" borderId="0" xfId="12" applyFill="1"/>
    <xf numFmtId="0" fontId="13" fillId="5" borderId="0" xfId="12" applyFont="1" applyFill="1"/>
    <xf numFmtId="0" fontId="14" fillId="5" borderId="0" xfId="12" applyFont="1" applyFill="1"/>
    <xf numFmtId="0" fontId="3" fillId="5" borderId="0" xfId="12" applyFont="1" applyFill="1"/>
    <xf numFmtId="9" fontId="11" fillId="5" borderId="0" xfId="12" applyNumberFormat="1" applyFill="1"/>
    <xf numFmtId="170" fontId="3" fillId="5" borderId="0" xfId="12" applyNumberFormat="1" applyFont="1" applyFill="1"/>
    <xf numFmtId="0" fontId="11" fillId="5" borderId="9" xfId="12" applyFill="1" applyBorder="1"/>
    <xf numFmtId="9" fontId="5" fillId="5" borderId="51" xfId="73" applyFont="1" applyFill="1" applyBorder="1" applyAlignment="1">
      <alignment horizontal="center"/>
    </xf>
    <xf numFmtId="9" fontId="5" fillId="5" borderId="34" xfId="73" applyFont="1" applyFill="1" applyBorder="1" applyAlignment="1">
      <alignment horizontal="center"/>
    </xf>
    <xf numFmtId="9" fontId="5" fillId="5" borderId="52" xfId="73" applyFont="1" applyFill="1" applyBorder="1" applyAlignment="1">
      <alignment horizontal="center"/>
    </xf>
    <xf numFmtId="0" fontId="11" fillId="5" borderId="35" xfId="12" applyFill="1" applyBorder="1"/>
    <xf numFmtId="0" fontId="11" fillId="5" borderId="12" xfId="12" applyFill="1" applyBorder="1"/>
    <xf numFmtId="0" fontId="11" fillId="5" borderId="53" xfId="12" applyFill="1" applyBorder="1"/>
    <xf numFmtId="0" fontId="11" fillId="5" borderId="17" xfId="12" applyFill="1" applyBorder="1"/>
    <xf numFmtId="0" fontId="11" fillId="5" borderId="54" xfId="12" applyFill="1" applyBorder="1"/>
    <xf numFmtId="0" fontId="11" fillId="5" borderId="6" xfId="12" applyFill="1" applyBorder="1"/>
    <xf numFmtId="0" fontId="11" fillId="5" borderId="18" xfId="12" applyFill="1" applyBorder="1"/>
    <xf numFmtId="0" fontId="11" fillId="5" borderId="14" xfId="12" applyFill="1" applyBorder="1"/>
    <xf numFmtId="0" fontId="21" fillId="5" borderId="0" xfId="12" applyFont="1" applyFill="1" applyBorder="1" applyAlignment="1">
      <alignment horizontal="left"/>
    </xf>
    <xf numFmtId="170" fontId="11" fillId="5" borderId="0" xfId="12" applyNumberFormat="1" applyFill="1"/>
    <xf numFmtId="0" fontId="21" fillId="5" borderId="0" xfId="12" applyFont="1" applyFill="1" applyAlignment="1">
      <alignment horizontal="left"/>
    </xf>
    <xf numFmtId="177" fontId="6" fillId="5" borderId="55" xfId="12" applyNumberFormat="1" applyFont="1" applyFill="1" applyBorder="1" applyAlignment="1">
      <alignment horizontal="right"/>
    </xf>
    <xf numFmtId="177" fontId="6" fillId="5" borderId="56" xfId="12" applyNumberFormat="1" applyFont="1" applyFill="1" applyBorder="1" applyAlignment="1">
      <alignment horizontal="right"/>
    </xf>
    <xf numFmtId="177" fontId="6" fillId="5" borderId="57" xfId="12" applyNumberFormat="1" applyFont="1" applyFill="1" applyBorder="1" applyAlignment="1">
      <alignment horizontal="right"/>
    </xf>
    <xf numFmtId="177" fontId="4" fillId="5" borderId="58" xfId="12" applyNumberFormat="1" applyFont="1" applyFill="1" applyBorder="1" applyAlignment="1">
      <alignment horizontal="right"/>
    </xf>
    <xf numFmtId="0" fontId="11" fillId="5" borderId="59" xfId="12" applyFill="1" applyBorder="1"/>
    <xf numFmtId="4" fontId="14" fillId="5" borderId="0" xfId="12" applyNumberFormat="1" applyFont="1" applyFill="1" applyBorder="1" applyAlignment="1">
      <alignment horizontal="right"/>
    </xf>
    <xf numFmtId="4" fontId="11" fillId="5" borderId="0" xfId="12" applyNumberFormat="1" applyFill="1"/>
    <xf numFmtId="0" fontId="11" fillId="5" borderId="0" xfId="12" applyNumberFormat="1" applyFill="1" applyBorder="1"/>
    <xf numFmtId="0" fontId="11" fillId="5" borderId="5" xfId="12" applyFill="1" applyBorder="1"/>
    <xf numFmtId="0" fontId="3" fillId="5" borderId="1" xfId="12" applyFont="1" applyFill="1" applyBorder="1"/>
    <xf numFmtId="0" fontId="3" fillId="5" borderId="60" xfId="12" applyFont="1" applyFill="1" applyBorder="1"/>
    <xf numFmtId="0" fontId="11" fillId="5" borderId="1" xfId="12" applyFill="1" applyBorder="1"/>
    <xf numFmtId="0" fontId="3" fillId="5" borderId="3" xfId="12" applyFont="1" applyFill="1" applyBorder="1"/>
    <xf numFmtId="0" fontId="11" fillId="5" borderId="4" xfId="12" applyFill="1" applyBorder="1"/>
    <xf numFmtId="0" fontId="2" fillId="6" borderId="0" xfId="12" applyFont="1" applyFill="1" applyBorder="1" applyAlignment="1">
      <alignment horizontal="center"/>
    </xf>
    <xf numFmtId="0" fontId="15" fillId="6" borderId="0" xfId="12" applyFont="1" applyFill="1" applyBorder="1"/>
    <xf numFmtId="165" fontId="19" fillId="5" borderId="0" xfId="73" applyNumberFormat="1" applyFont="1" applyFill="1" applyBorder="1" applyAlignment="1">
      <alignment horizontal="center"/>
    </xf>
    <xf numFmtId="4" fontId="14" fillId="5" borderId="0" xfId="12" applyNumberFormat="1" applyFont="1" applyFill="1" applyBorder="1"/>
    <xf numFmtId="4" fontId="24" fillId="5" borderId="0" xfId="12" applyNumberFormat="1" applyFont="1" applyFill="1" applyBorder="1"/>
    <xf numFmtId="0" fontId="20" fillId="5" borderId="0" xfId="12" applyFont="1" applyFill="1" applyBorder="1" applyAlignment="1">
      <alignment horizontal="center"/>
    </xf>
    <xf numFmtId="0" fontId="11" fillId="5" borderId="0" xfId="12" applyFill="1" applyBorder="1"/>
    <xf numFmtId="0" fontId="11" fillId="5" borderId="13" xfId="12" applyFill="1" applyBorder="1"/>
    <xf numFmtId="0" fontId="11" fillId="5" borderId="0" xfId="12" applyFont="1" applyFill="1"/>
    <xf numFmtId="0" fontId="7" fillId="5" borderId="0" xfId="12" applyFont="1" applyFill="1"/>
    <xf numFmtId="0" fontId="11" fillId="5" borderId="0" xfId="12" applyFont="1" applyFill="1" applyAlignment="1">
      <alignment vertical="center"/>
    </xf>
    <xf numFmtId="0" fontId="29" fillId="5" borderId="0" xfId="12" applyFont="1" applyFill="1" applyAlignment="1">
      <alignment horizontal="left" indent="1"/>
    </xf>
    <xf numFmtId="0" fontId="29" fillId="5" borderId="0" xfId="12" applyFont="1" applyFill="1" applyAlignment="1">
      <alignment horizontal="center" vertical="center"/>
    </xf>
    <xf numFmtId="0" fontId="42" fillId="5" borderId="0" xfId="12" applyFont="1" applyFill="1" applyAlignment="1"/>
    <xf numFmtId="0" fontId="11" fillId="5" borderId="0" xfId="12" applyFont="1" applyFill="1" applyAlignment="1">
      <alignment horizontal="left" indent="1"/>
    </xf>
    <xf numFmtId="0" fontId="11" fillId="5" borderId="0" xfId="12" applyFont="1" applyFill="1" applyAlignment="1">
      <alignment horizontal="center" vertical="center"/>
    </xf>
    <xf numFmtId="0" fontId="11" fillId="5" borderId="0" xfId="12" applyFill="1" applyAlignment="1">
      <alignment vertical="center"/>
    </xf>
    <xf numFmtId="177" fontId="14" fillId="5" borderId="51" xfId="12" applyNumberFormat="1" applyFont="1" applyFill="1" applyBorder="1" applyAlignment="1">
      <alignment horizontal="center"/>
    </xf>
    <xf numFmtId="177" fontId="14" fillId="5" borderId="52" xfId="12" applyNumberFormat="1" applyFont="1" applyFill="1" applyBorder="1" applyAlignment="1">
      <alignment horizontal="center"/>
    </xf>
    <xf numFmtId="177" fontId="14" fillId="5" borderId="34" xfId="12" applyNumberFormat="1" applyFont="1" applyFill="1" applyBorder="1" applyAlignment="1">
      <alignment horizontal="center"/>
    </xf>
    <xf numFmtId="177" fontId="14" fillId="5" borderId="35" xfId="12" applyNumberFormat="1" applyFont="1" applyFill="1" applyBorder="1" applyAlignment="1">
      <alignment horizontal="center"/>
    </xf>
    <xf numFmtId="9" fontId="20" fillId="5" borderId="61" xfId="73" applyFont="1" applyFill="1" applyBorder="1" applyAlignment="1">
      <alignment horizontal="right"/>
    </xf>
    <xf numFmtId="9" fontId="20" fillId="5" borderId="62" xfId="73" applyFont="1" applyFill="1" applyBorder="1" applyAlignment="1">
      <alignment horizontal="right"/>
    </xf>
    <xf numFmtId="9" fontId="20" fillId="5" borderId="61" xfId="73" applyNumberFormat="1" applyFont="1" applyFill="1" applyBorder="1" applyAlignment="1">
      <alignment horizontal="right"/>
    </xf>
    <xf numFmtId="9" fontId="20" fillId="5" borderId="63" xfId="73" applyFont="1" applyFill="1" applyBorder="1" applyAlignment="1">
      <alignment horizontal="right"/>
    </xf>
    <xf numFmtId="165" fontId="20" fillId="5" borderId="64" xfId="73" applyNumberFormat="1" applyFont="1" applyFill="1" applyBorder="1" applyAlignment="1">
      <alignment horizontal="right"/>
    </xf>
    <xf numFmtId="0" fontId="11" fillId="5" borderId="1" xfId="12" applyFont="1" applyFill="1" applyBorder="1" applyAlignment="1">
      <alignment horizontal="right"/>
    </xf>
    <xf numFmtId="9" fontId="20" fillId="5" borderId="34" xfId="73" applyFont="1" applyFill="1" applyBorder="1" applyAlignment="1">
      <alignment horizontal="right"/>
    </xf>
    <xf numFmtId="9" fontId="20" fillId="5" borderId="52" xfId="73" applyFont="1" applyFill="1" applyBorder="1" applyAlignment="1">
      <alignment horizontal="right"/>
    </xf>
    <xf numFmtId="9" fontId="20" fillId="5" borderId="51" xfId="73" applyFont="1" applyFill="1" applyBorder="1" applyAlignment="1">
      <alignment horizontal="right"/>
    </xf>
    <xf numFmtId="165" fontId="20" fillId="5" borderId="35" xfId="73" applyNumberFormat="1" applyFont="1" applyFill="1" applyBorder="1" applyAlignment="1">
      <alignment horizontal="right"/>
    </xf>
    <xf numFmtId="0" fontId="3" fillId="5" borderId="1" xfId="12" applyFont="1" applyFill="1" applyBorder="1" applyAlignment="1">
      <alignment horizontal="left"/>
    </xf>
    <xf numFmtId="0" fontId="4" fillId="5" borderId="0" xfId="12" applyFont="1" applyFill="1"/>
    <xf numFmtId="177" fontId="14" fillId="5" borderId="36" xfId="12" applyNumberFormat="1" applyFont="1" applyFill="1" applyBorder="1" applyAlignment="1">
      <alignment horizontal="center"/>
    </xf>
    <xf numFmtId="9" fontId="20" fillId="5" borderId="65" xfId="73" applyFont="1" applyFill="1" applyBorder="1" applyAlignment="1">
      <alignment horizontal="right"/>
    </xf>
    <xf numFmtId="9" fontId="20" fillId="5" borderId="36" xfId="73" applyNumberFormat="1" applyFont="1" applyFill="1" applyBorder="1" applyAlignment="1">
      <alignment horizontal="right"/>
    </xf>
    <xf numFmtId="177" fontId="6" fillId="5" borderId="66" xfId="12" applyNumberFormat="1" applyFont="1" applyFill="1" applyBorder="1" applyAlignment="1">
      <alignment horizontal="right"/>
    </xf>
    <xf numFmtId="9" fontId="5" fillId="5" borderId="36" xfId="73" applyFont="1" applyFill="1" applyBorder="1" applyAlignment="1">
      <alignment horizontal="center"/>
    </xf>
    <xf numFmtId="0" fontId="11" fillId="5" borderId="67" xfId="12" applyFill="1" applyBorder="1"/>
    <xf numFmtId="177" fontId="14" fillId="5" borderId="68" xfId="12" applyNumberFormat="1" applyFont="1" applyFill="1" applyBorder="1" applyAlignment="1">
      <alignment horizontal="center"/>
    </xf>
    <xf numFmtId="9" fontId="20" fillId="5" borderId="69" xfId="73" applyFont="1" applyFill="1" applyBorder="1" applyAlignment="1">
      <alignment horizontal="right"/>
    </xf>
    <xf numFmtId="9" fontId="20" fillId="5" borderId="68" xfId="73" applyFont="1" applyFill="1" applyBorder="1" applyAlignment="1">
      <alignment horizontal="right"/>
    </xf>
    <xf numFmtId="177" fontId="6" fillId="5" borderId="70" xfId="12" applyNumberFormat="1" applyFont="1" applyFill="1" applyBorder="1" applyAlignment="1">
      <alignment horizontal="right"/>
    </xf>
    <xf numFmtId="9" fontId="5" fillId="5" borderId="68" xfId="73" applyFont="1" applyFill="1" applyBorder="1" applyAlignment="1">
      <alignment horizontal="center"/>
    </xf>
    <xf numFmtId="0" fontId="20" fillId="5" borderId="62" xfId="12" applyFont="1" applyFill="1" applyBorder="1" applyAlignment="1">
      <alignment horizontal="right"/>
    </xf>
    <xf numFmtId="0" fontId="20" fillId="5" borderId="52" xfId="12" applyFont="1" applyFill="1" applyBorder="1" applyAlignment="1">
      <alignment horizontal="right"/>
    </xf>
    <xf numFmtId="177" fontId="14" fillId="5" borderId="30" xfId="12" applyNumberFormat="1" applyFont="1" applyFill="1" applyBorder="1" applyAlignment="1">
      <alignment horizontal="center"/>
    </xf>
    <xf numFmtId="9" fontId="20" fillId="5" borderId="71" xfId="73" applyFont="1" applyFill="1" applyBorder="1" applyAlignment="1">
      <alignment horizontal="right"/>
    </xf>
    <xf numFmtId="9" fontId="20" fillId="5" borderId="30" xfId="73" applyFont="1" applyFill="1" applyBorder="1" applyAlignment="1">
      <alignment horizontal="right"/>
    </xf>
    <xf numFmtId="177" fontId="6" fillId="5" borderId="72" xfId="12" applyNumberFormat="1" applyFont="1" applyFill="1" applyBorder="1" applyAlignment="1">
      <alignment horizontal="right"/>
    </xf>
    <xf numFmtId="9" fontId="5" fillId="5" borderId="30" xfId="73" applyFont="1" applyFill="1" applyBorder="1" applyAlignment="1">
      <alignment horizontal="center"/>
    </xf>
    <xf numFmtId="177" fontId="14" fillId="5" borderId="73" xfId="12" applyNumberFormat="1" applyFont="1" applyFill="1" applyBorder="1" applyAlignment="1">
      <alignment horizontal="center"/>
    </xf>
    <xf numFmtId="177" fontId="14" fillId="5" borderId="51" xfId="73" applyNumberFormat="1" applyFont="1" applyFill="1" applyBorder="1" applyAlignment="1">
      <alignment horizontal="center"/>
    </xf>
    <xf numFmtId="177" fontId="14" fillId="5" borderId="52" xfId="73" applyNumberFormat="1" applyFont="1" applyFill="1" applyBorder="1" applyAlignment="1">
      <alignment horizontal="center"/>
    </xf>
    <xf numFmtId="177" fontId="14" fillId="5" borderId="74" xfId="12" applyNumberFormat="1" applyFont="1" applyFill="1" applyBorder="1" applyAlignment="1">
      <alignment horizontal="center"/>
    </xf>
    <xf numFmtId="177" fontId="14" fillId="5" borderId="75" xfId="12" applyNumberFormat="1" applyFont="1" applyFill="1" applyBorder="1" applyAlignment="1">
      <alignment horizontal="center"/>
    </xf>
    <xf numFmtId="177" fontId="14" fillId="5" borderId="25" xfId="12" applyNumberFormat="1" applyFont="1" applyFill="1" applyBorder="1" applyAlignment="1">
      <alignment horizontal="center"/>
    </xf>
    <xf numFmtId="177" fontId="14" fillId="5" borderId="43" xfId="12" applyNumberFormat="1" applyFont="1" applyFill="1" applyBorder="1" applyAlignment="1">
      <alignment horizontal="center"/>
    </xf>
    <xf numFmtId="9" fontId="20" fillId="5" borderId="76" xfId="73" applyNumberFormat="1" applyFont="1" applyFill="1" applyBorder="1" applyAlignment="1">
      <alignment horizontal="right"/>
    </xf>
    <xf numFmtId="9" fontId="20" fillId="5" borderId="20" xfId="73" applyNumberFormat="1" applyFont="1" applyFill="1" applyBorder="1" applyAlignment="1">
      <alignment horizontal="right"/>
    </xf>
    <xf numFmtId="9" fontId="20" fillId="5" borderId="20" xfId="73" applyFont="1" applyFill="1" applyBorder="1" applyAlignment="1">
      <alignment horizontal="right"/>
    </xf>
    <xf numFmtId="9" fontId="20" fillId="5" borderId="77" xfId="73" applyFont="1" applyFill="1" applyBorder="1" applyAlignment="1">
      <alignment horizontal="right"/>
    </xf>
    <xf numFmtId="9" fontId="20" fillId="5" borderId="75" xfId="73" applyNumberFormat="1" applyFont="1" applyFill="1" applyBorder="1" applyAlignment="1">
      <alignment horizontal="right"/>
    </xf>
    <xf numFmtId="9" fontId="20" fillId="5" borderId="25" xfId="73" applyNumberFormat="1" applyFont="1" applyFill="1" applyBorder="1" applyAlignment="1">
      <alignment horizontal="right"/>
    </xf>
    <xf numFmtId="9" fontId="20" fillId="5" borderId="43" xfId="73" applyFont="1" applyFill="1" applyBorder="1" applyAlignment="1">
      <alignment horizontal="right"/>
    </xf>
    <xf numFmtId="177" fontId="6" fillId="5" borderId="78" xfId="12" applyNumberFormat="1" applyFont="1" applyFill="1" applyBorder="1" applyAlignment="1">
      <alignment horizontal="right"/>
    </xf>
    <xf numFmtId="177" fontId="6" fillId="5" borderId="79" xfId="12" applyNumberFormat="1" applyFont="1" applyFill="1" applyBorder="1" applyAlignment="1">
      <alignment horizontal="right"/>
    </xf>
    <xf numFmtId="177" fontId="6" fillId="5" borderId="80" xfId="12" applyNumberFormat="1" applyFont="1" applyFill="1" applyBorder="1" applyAlignment="1">
      <alignment horizontal="right"/>
    </xf>
    <xf numFmtId="9" fontId="5" fillId="5" borderId="75" xfId="73" applyFont="1" applyFill="1" applyBorder="1" applyAlignment="1">
      <alignment horizontal="center"/>
    </xf>
    <xf numFmtId="9" fontId="5" fillId="5" borderId="25" xfId="73" applyFont="1" applyFill="1" applyBorder="1" applyAlignment="1">
      <alignment horizontal="center"/>
    </xf>
    <xf numFmtId="9" fontId="5" fillId="5" borderId="43" xfId="73" applyNumberFormat="1" applyFont="1" applyFill="1" applyBorder="1" applyAlignment="1">
      <alignment horizontal="center"/>
    </xf>
    <xf numFmtId="9" fontId="20" fillId="5" borderId="62" xfId="68" applyFont="1" applyFill="1" applyBorder="1" applyAlignment="1">
      <alignment horizontal="right"/>
    </xf>
    <xf numFmtId="9" fontId="20" fillId="5" borderId="10" xfId="72" applyFont="1" applyFill="1" applyBorder="1" applyAlignment="1">
      <alignment horizontal="center"/>
    </xf>
    <xf numFmtId="9" fontId="20" fillId="5" borderId="63" xfId="72" applyFont="1" applyFill="1" applyBorder="1" applyAlignment="1">
      <alignment horizontal="center"/>
    </xf>
    <xf numFmtId="9" fontId="20" fillId="5" borderId="71" xfId="72" applyFont="1" applyFill="1" applyBorder="1" applyAlignment="1">
      <alignment horizontal="center"/>
    </xf>
    <xf numFmtId="9" fontId="20" fillId="5" borderId="21" xfId="72" applyFont="1" applyFill="1" applyBorder="1" applyAlignment="1">
      <alignment horizontal="center"/>
    </xf>
    <xf numFmtId="9" fontId="20" fillId="5" borderId="81" xfId="72" applyFont="1" applyFill="1" applyBorder="1" applyAlignment="1">
      <alignment horizontal="center"/>
    </xf>
    <xf numFmtId="165" fontId="20" fillId="5" borderId="64" xfId="72" applyNumberFormat="1" applyFont="1" applyFill="1" applyBorder="1" applyAlignment="1">
      <alignment horizontal="center"/>
    </xf>
    <xf numFmtId="175" fontId="14" fillId="5" borderId="33" xfId="0" applyNumberFormat="1" applyFont="1" applyFill="1" applyBorder="1" applyAlignment="1">
      <alignment horizontal="center"/>
    </xf>
    <xf numFmtId="175" fontId="14" fillId="5" borderId="15" xfId="0" applyNumberFormat="1" applyFont="1" applyFill="1" applyBorder="1" applyAlignment="1">
      <alignment horizontal="center"/>
    </xf>
    <xf numFmtId="175" fontId="14" fillId="5" borderId="30" xfId="0" applyNumberFormat="1" applyFont="1" applyFill="1" applyBorder="1" applyAlignment="1">
      <alignment horizontal="center"/>
    </xf>
    <xf numFmtId="175" fontId="14" fillId="5" borderId="19" xfId="0" applyNumberFormat="1" applyFont="1" applyFill="1" applyBorder="1" applyAlignment="1">
      <alignment horizontal="center"/>
    </xf>
    <xf numFmtId="175" fontId="14" fillId="5" borderId="0" xfId="0" applyNumberFormat="1" applyFont="1" applyFill="1" applyBorder="1" applyAlignment="1">
      <alignment horizontal="center"/>
    </xf>
    <xf numFmtId="175" fontId="14" fillId="5" borderId="34" xfId="0" applyNumberFormat="1" applyFont="1" applyFill="1" applyBorder="1" applyAlignment="1">
      <alignment horizontal="center"/>
    </xf>
    <xf numFmtId="175" fontId="14" fillId="5" borderId="35" xfId="0" applyNumberFormat="1" applyFont="1" applyFill="1" applyBorder="1" applyAlignment="1">
      <alignment horizontal="center"/>
    </xf>
    <xf numFmtId="9" fontId="20" fillId="5" borderId="10" xfId="72" applyFont="1" applyFill="1" applyBorder="1" applyAlignment="1">
      <alignment horizontal="right"/>
    </xf>
    <xf numFmtId="9" fontId="20" fillId="5" borderId="63" xfId="72" applyFont="1" applyFill="1" applyBorder="1" applyAlignment="1">
      <alignment horizontal="right"/>
    </xf>
    <xf numFmtId="9" fontId="20" fillId="5" borderId="71" xfId="72" applyFont="1" applyFill="1" applyBorder="1" applyAlignment="1">
      <alignment horizontal="right"/>
    </xf>
    <xf numFmtId="9" fontId="20" fillId="5" borderId="21" xfId="72" applyFont="1" applyFill="1" applyBorder="1" applyAlignment="1">
      <alignment horizontal="right"/>
    </xf>
    <xf numFmtId="9" fontId="20" fillId="5" borderId="81" xfId="72" applyFont="1" applyFill="1" applyBorder="1" applyAlignment="1">
      <alignment horizontal="right"/>
    </xf>
    <xf numFmtId="165" fontId="20" fillId="5" borderId="64" xfId="72" applyNumberFormat="1" applyFont="1" applyFill="1" applyBorder="1" applyAlignment="1">
      <alignment horizontal="right"/>
    </xf>
    <xf numFmtId="175" fontId="14" fillId="5" borderId="36" xfId="0" applyNumberFormat="1" applyFont="1" applyFill="1" applyBorder="1" applyAlignment="1">
      <alignment horizontal="center"/>
    </xf>
    <xf numFmtId="175" fontId="14" fillId="5" borderId="9" xfId="0" applyNumberFormat="1" applyFont="1" applyFill="1" applyBorder="1" applyAlignment="1">
      <alignment horizontal="center"/>
    </xf>
    <xf numFmtId="175" fontId="4" fillId="5" borderId="9" xfId="0" applyNumberFormat="1" applyFont="1" applyFill="1" applyBorder="1" applyAlignment="1">
      <alignment horizontal="center"/>
    </xf>
    <xf numFmtId="175" fontId="29" fillId="5" borderId="34" xfId="0" applyNumberFormat="1" applyFont="1" applyFill="1" applyBorder="1" applyAlignment="1">
      <alignment horizontal="center"/>
    </xf>
    <xf numFmtId="175" fontId="4" fillId="5" borderId="19" xfId="0" applyNumberFormat="1" applyFont="1" applyFill="1" applyBorder="1" applyAlignment="1">
      <alignment horizontal="center"/>
    </xf>
    <xf numFmtId="175" fontId="4" fillId="5" borderId="34" xfId="0" applyNumberFormat="1" applyFont="1" applyFill="1" applyBorder="1" applyAlignment="1">
      <alignment horizontal="center"/>
    </xf>
    <xf numFmtId="175" fontId="4" fillId="5" borderId="0" xfId="0" applyNumberFormat="1" applyFont="1" applyFill="1" applyBorder="1" applyAlignment="1">
      <alignment horizontal="center"/>
    </xf>
    <xf numFmtId="175" fontId="4" fillId="5" borderId="35" xfId="0" applyNumberFormat="1" applyFont="1" applyFill="1" applyBorder="1" applyAlignment="1">
      <alignment horizontal="center"/>
    </xf>
    <xf numFmtId="9" fontId="19" fillId="5" borderId="12" xfId="72" applyFont="1" applyFill="1" applyBorder="1" applyAlignment="1">
      <alignment horizontal="right"/>
    </xf>
    <xf numFmtId="9" fontId="19" fillId="5" borderId="17" xfId="72" applyFont="1" applyFill="1" applyBorder="1" applyAlignment="1">
      <alignment horizontal="right"/>
    </xf>
    <xf numFmtId="9" fontId="19" fillId="5" borderId="13" xfId="72" applyFont="1" applyFill="1" applyBorder="1" applyAlignment="1">
      <alignment horizontal="right"/>
    </xf>
    <xf numFmtId="9" fontId="19" fillId="5" borderId="5" xfId="72" applyFont="1" applyFill="1" applyBorder="1" applyAlignment="1">
      <alignment horizontal="right"/>
    </xf>
    <xf numFmtId="0" fontId="20" fillId="5" borderId="14" xfId="0" applyFont="1" applyFill="1" applyBorder="1" applyAlignment="1">
      <alignment horizontal="right"/>
    </xf>
    <xf numFmtId="0" fontId="3" fillId="5" borderId="40" xfId="0" applyFont="1" applyFill="1" applyBorder="1"/>
    <xf numFmtId="175" fontId="14" fillId="5" borderId="39" xfId="0" applyNumberFormat="1" applyFont="1" applyFill="1" applyBorder="1" applyAlignment="1">
      <alignment horizontal="center"/>
    </xf>
    <xf numFmtId="175" fontId="14" fillId="5" borderId="82" xfId="0" applyNumberFormat="1" applyFont="1" applyFill="1" applyBorder="1" applyAlignment="1">
      <alignment horizontal="center"/>
    </xf>
    <xf numFmtId="175" fontId="14" fillId="5" borderId="83" xfId="0" applyNumberFormat="1" applyFont="1" applyFill="1" applyBorder="1" applyAlignment="1">
      <alignment horizontal="center"/>
    </xf>
    <xf numFmtId="175" fontId="14" fillId="5" borderId="38" xfId="0" applyNumberFormat="1" applyFont="1" applyFill="1" applyBorder="1" applyAlignment="1">
      <alignment horizontal="center"/>
    </xf>
    <xf numFmtId="175" fontId="14" fillId="5" borderId="84" xfId="0" applyNumberFormat="1" applyFont="1" applyFill="1" applyBorder="1" applyAlignment="1">
      <alignment horizontal="center"/>
    </xf>
    <xf numFmtId="175" fontId="14" fillId="5" borderId="85" xfId="0" applyNumberFormat="1" applyFont="1" applyFill="1" applyBorder="1" applyAlignment="1">
      <alignment horizontal="center"/>
    </xf>
    <xf numFmtId="9" fontId="20" fillId="5" borderId="11" xfId="72" applyFont="1" applyFill="1" applyBorder="1" applyAlignment="1">
      <alignment horizontal="right"/>
    </xf>
    <xf numFmtId="9" fontId="20" fillId="5" borderId="86" xfId="72" applyFont="1" applyFill="1" applyBorder="1" applyAlignment="1">
      <alignment horizontal="right"/>
    </xf>
    <xf numFmtId="9" fontId="20" fillId="5" borderId="31" xfId="72" applyFont="1" applyFill="1" applyBorder="1" applyAlignment="1">
      <alignment horizontal="right"/>
    </xf>
    <xf numFmtId="9" fontId="20" fillId="5" borderId="24" xfId="72" applyFont="1" applyFill="1" applyBorder="1" applyAlignment="1">
      <alignment horizontal="right"/>
    </xf>
    <xf numFmtId="9" fontId="20" fillId="5" borderId="23" xfId="72" applyFont="1" applyFill="1" applyBorder="1" applyAlignment="1">
      <alignment horizontal="right"/>
    </xf>
    <xf numFmtId="165" fontId="20" fillId="5" borderId="87" xfId="72" applyNumberFormat="1" applyFont="1" applyFill="1" applyBorder="1" applyAlignment="1">
      <alignment horizontal="right"/>
    </xf>
    <xf numFmtId="0" fontId="43" fillId="0" borderId="0" xfId="0" applyFont="1" applyAlignment="1">
      <alignment horizontal="left" vertical="center" readingOrder="1"/>
    </xf>
    <xf numFmtId="0" fontId="43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29" fillId="5" borderId="0" xfId="12" applyFont="1" applyFill="1" applyAlignment="1">
      <alignment horizontal="center"/>
    </xf>
    <xf numFmtId="0" fontId="11" fillId="5" borderId="0" xfId="12" applyFont="1" applyFill="1" applyAlignment="1">
      <alignment horizontal="center"/>
    </xf>
    <xf numFmtId="43" fontId="0" fillId="0" borderId="0" xfId="2" applyFont="1"/>
    <xf numFmtId="0" fontId="44" fillId="5" borderId="0" xfId="12" applyFont="1" applyFill="1" applyBorder="1"/>
    <xf numFmtId="43" fontId="0" fillId="5" borderId="0" xfId="0" applyNumberFormat="1" applyFill="1"/>
    <xf numFmtId="43" fontId="11" fillId="5" borderId="0" xfId="12" applyNumberFormat="1" applyFill="1"/>
    <xf numFmtId="9" fontId="44" fillId="5" borderId="0" xfId="12" applyNumberFormat="1" applyFont="1" applyFill="1" applyBorder="1" applyAlignment="1">
      <alignment horizontal="center"/>
    </xf>
    <xf numFmtId="0" fontId="45" fillId="5" borderId="0" xfId="12" applyFont="1" applyFill="1" applyBorder="1"/>
    <xf numFmtId="9" fontId="20" fillId="5" borderId="63" xfId="73" applyNumberFormat="1" applyFont="1" applyFill="1" applyBorder="1" applyAlignment="1">
      <alignment horizontal="right"/>
    </xf>
    <xf numFmtId="177" fontId="11" fillId="5" borderId="0" xfId="12" applyNumberFormat="1" applyFill="1"/>
    <xf numFmtId="9" fontId="45" fillId="5" borderId="0" xfId="12" applyNumberFormat="1" applyFont="1" applyFill="1" applyBorder="1" applyAlignment="1">
      <alignment horizontal="center"/>
    </xf>
    <xf numFmtId="9" fontId="3" fillId="5" borderId="0" xfId="12" applyNumberFormat="1" applyFont="1" applyFill="1"/>
    <xf numFmtId="4" fontId="11" fillId="5" borderId="0" xfId="12" applyNumberFormat="1" applyFill="1" applyBorder="1"/>
    <xf numFmtId="0" fontId="46" fillId="5" borderId="0" xfId="12" applyFont="1" applyFill="1"/>
    <xf numFmtId="171" fontId="11" fillId="5" borderId="0" xfId="12" applyNumberFormat="1" applyFill="1"/>
    <xf numFmtId="4" fontId="29" fillId="5" borderId="0" xfId="12" applyNumberFormat="1" applyFont="1" applyFill="1" applyAlignment="1">
      <alignment horizontal="center"/>
    </xf>
    <xf numFmtId="4" fontId="11" fillId="5" borderId="0" xfId="12" applyNumberFormat="1" applyFont="1" applyFill="1" applyAlignment="1">
      <alignment horizontal="center"/>
    </xf>
    <xf numFmtId="4" fontId="6" fillId="5" borderId="88" xfId="0" applyNumberFormat="1" applyFont="1" applyFill="1" applyBorder="1" applyAlignment="1">
      <alignment horizontal="right" indent="1"/>
    </xf>
    <xf numFmtId="4" fontId="6" fillId="5" borderId="56" xfId="0" applyNumberFormat="1" applyFont="1" applyFill="1" applyBorder="1" applyAlignment="1">
      <alignment horizontal="right" indent="1"/>
    </xf>
    <xf numFmtId="4" fontId="6" fillId="5" borderId="89" xfId="0" applyNumberFormat="1" applyFont="1" applyFill="1" applyBorder="1" applyAlignment="1">
      <alignment horizontal="right" indent="1"/>
    </xf>
    <xf numFmtId="4" fontId="6" fillId="5" borderId="90" xfId="0" applyNumberFormat="1" applyFont="1" applyFill="1" applyBorder="1" applyAlignment="1">
      <alignment horizontal="right" indent="1"/>
    </xf>
    <xf numFmtId="4" fontId="24" fillId="5" borderId="58" xfId="0" applyNumberFormat="1" applyFont="1" applyFill="1" applyBorder="1" applyAlignment="1">
      <alignment horizontal="right" indent="1"/>
    </xf>
    <xf numFmtId="4" fontId="19" fillId="5" borderId="10" xfId="72" applyNumberFormat="1" applyFont="1" applyFill="1" applyBorder="1" applyAlignment="1">
      <alignment horizontal="right" indent="1"/>
    </xf>
    <xf numFmtId="4" fontId="19" fillId="5" borderId="63" xfId="72" applyNumberFormat="1" applyFont="1" applyFill="1" applyBorder="1" applyAlignment="1">
      <alignment horizontal="right" indent="1"/>
    </xf>
    <xf numFmtId="4" fontId="19" fillId="5" borderId="71" xfId="72" applyNumberFormat="1" applyFont="1" applyFill="1" applyBorder="1" applyAlignment="1">
      <alignment horizontal="right" indent="1"/>
    </xf>
    <xf numFmtId="4" fontId="19" fillId="5" borderId="21" xfId="72" applyNumberFormat="1" applyFont="1" applyFill="1" applyBorder="1" applyAlignment="1">
      <alignment horizontal="right" indent="1"/>
    </xf>
    <xf numFmtId="4" fontId="19" fillId="5" borderId="64" xfId="72" applyNumberFormat="1" applyFont="1" applyFill="1" applyBorder="1" applyAlignment="1">
      <alignment horizontal="right" indent="1"/>
    </xf>
    <xf numFmtId="4" fontId="19" fillId="5" borderId="91" xfId="72" applyNumberFormat="1" applyFont="1" applyFill="1" applyBorder="1" applyAlignment="1">
      <alignment horizontal="right" indent="1"/>
    </xf>
    <xf numFmtId="4" fontId="19" fillId="5" borderId="81" xfId="72" applyNumberFormat="1" applyFont="1" applyFill="1" applyBorder="1" applyAlignment="1">
      <alignment horizontal="right" indent="1"/>
    </xf>
    <xf numFmtId="175" fontId="0" fillId="5" borderId="92" xfId="0" applyNumberFormat="1" applyFill="1" applyBorder="1"/>
    <xf numFmtId="165" fontId="19" fillId="5" borderId="61" xfId="72" applyNumberFormat="1" applyFont="1" applyFill="1" applyBorder="1" applyAlignment="1">
      <alignment horizontal="center"/>
    </xf>
    <xf numFmtId="175" fontId="0" fillId="5" borderId="51" xfId="0" applyNumberFormat="1" applyFill="1" applyBorder="1"/>
    <xf numFmtId="165" fontId="19" fillId="5" borderId="93" xfId="72" applyNumberFormat="1" applyFont="1" applyFill="1" applyBorder="1" applyAlignment="1">
      <alignment horizontal="center"/>
    </xf>
    <xf numFmtId="166" fontId="19" fillId="5" borderId="30" xfId="0" applyNumberFormat="1" applyFont="1" applyFill="1" applyBorder="1" applyAlignment="1">
      <alignment horizontal="center"/>
    </xf>
    <xf numFmtId="166" fontId="19" fillId="5" borderId="71" xfId="0" applyNumberFormat="1" applyFont="1" applyFill="1" applyBorder="1" applyAlignment="1">
      <alignment horizontal="center"/>
    </xf>
    <xf numFmtId="166" fontId="19" fillId="5" borderId="31" xfId="0" applyNumberFormat="1" applyFont="1" applyFill="1" applyBorder="1" applyAlignment="1">
      <alignment horizontal="center"/>
    </xf>
    <xf numFmtId="175" fontId="0" fillId="5" borderId="94" xfId="0" applyNumberFormat="1" applyFill="1" applyBorder="1"/>
    <xf numFmtId="4" fontId="0" fillId="5" borderId="95" xfId="0" applyNumberFormat="1" applyFill="1" applyBorder="1"/>
    <xf numFmtId="4" fontId="0" fillId="5" borderId="96" xfId="0" applyNumberFormat="1" applyFill="1" applyBorder="1"/>
    <xf numFmtId="175" fontId="27" fillId="5" borderId="94" xfId="0" applyNumberFormat="1" applyFont="1" applyFill="1" applyBorder="1"/>
    <xf numFmtId="0" fontId="0" fillId="5" borderId="97" xfId="0" applyFill="1" applyBorder="1"/>
    <xf numFmtId="175" fontId="0" fillId="5" borderId="0" xfId="0" applyNumberFormat="1" applyFill="1"/>
    <xf numFmtId="174" fontId="0" fillId="5" borderId="98" xfId="0" applyNumberFormat="1" applyFill="1" applyBorder="1" applyAlignment="1">
      <alignment horizontal="right" indent="1"/>
    </xf>
    <xf numFmtId="4" fontId="0" fillId="5" borderId="99" xfId="0" applyNumberFormat="1" applyFill="1" applyBorder="1"/>
    <xf numFmtId="4" fontId="0" fillId="5" borderId="100" xfId="0" applyNumberFormat="1" applyFill="1" applyBorder="1"/>
    <xf numFmtId="4" fontId="0" fillId="5" borderId="92" xfId="0" applyNumberFormat="1" applyFill="1" applyBorder="1"/>
    <xf numFmtId="4" fontId="0" fillId="5" borderId="51" xfId="0" applyNumberFormat="1" applyFill="1" applyBorder="1"/>
    <xf numFmtId="10" fontId="19" fillId="5" borderId="12" xfId="72" applyNumberFormat="1" applyFont="1" applyFill="1" applyBorder="1" applyAlignment="1">
      <alignment horizontal="right"/>
    </xf>
    <xf numFmtId="0" fontId="3" fillId="0" borderId="9" xfId="0" applyFont="1" applyFill="1" applyBorder="1"/>
    <xf numFmtId="175" fontId="0" fillId="0" borderId="0" xfId="0" applyNumberFormat="1"/>
    <xf numFmtId="0" fontId="3" fillId="0" borderId="10" xfId="0" applyFont="1" applyFill="1" applyBorder="1"/>
    <xf numFmtId="0" fontId="3" fillId="0" borderId="40" xfId="0" applyFont="1" applyFill="1" applyBorder="1"/>
    <xf numFmtId="4" fontId="11" fillId="0" borderId="0" xfId="0" applyNumberFormat="1" applyFont="1" applyFill="1"/>
    <xf numFmtId="4" fontId="11" fillId="0" borderId="0" xfId="0" applyNumberFormat="1" applyFont="1"/>
    <xf numFmtId="176" fontId="0" fillId="0" borderId="0" xfId="2" applyNumberFormat="1" applyFont="1" applyAlignment="1">
      <alignment horizontal="left" indent="1"/>
    </xf>
    <xf numFmtId="176" fontId="0" fillId="0" borderId="0" xfId="0" applyNumberFormat="1"/>
    <xf numFmtId="165" fontId="11" fillId="5" borderId="37" xfId="72" applyNumberFormat="1" applyFont="1" applyFill="1" applyBorder="1" applyAlignment="1">
      <alignment horizontal="right" indent="3"/>
    </xf>
    <xf numFmtId="165" fontId="7" fillId="5" borderId="101" xfId="72" applyNumberFormat="1" applyFont="1" applyFill="1" applyBorder="1" applyAlignment="1">
      <alignment horizontal="right" indent="3"/>
    </xf>
    <xf numFmtId="165" fontId="3" fillId="5" borderId="102" xfId="72" applyNumberFormat="1" applyFont="1" applyFill="1" applyBorder="1" applyAlignment="1">
      <alignment horizontal="right" indent="3"/>
    </xf>
    <xf numFmtId="174" fontId="7" fillId="5" borderId="103" xfId="0" applyNumberFormat="1" applyFont="1" applyFill="1" applyBorder="1" applyAlignment="1">
      <alignment horizontal="right" indent="1"/>
    </xf>
    <xf numFmtId="174" fontId="7" fillId="5" borderId="104" xfId="0" applyNumberFormat="1" applyFont="1" applyFill="1" applyBorder="1" applyAlignment="1">
      <alignment horizontal="right" indent="1"/>
    </xf>
    <xf numFmtId="174" fontId="6" fillId="5" borderId="105" xfId="0" applyNumberFormat="1" applyFont="1" applyFill="1" applyBorder="1" applyAlignment="1">
      <alignment horizontal="right" indent="1"/>
    </xf>
    <xf numFmtId="0" fontId="0" fillId="5" borderId="106" xfId="0" applyFill="1" applyBorder="1" applyAlignment="1">
      <alignment horizontal="right" indent="1"/>
    </xf>
    <xf numFmtId="175" fontId="7" fillId="5" borderId="0" xfId="0" applyNumberFormat="1" applyFont="1" applyFill="1" applyBorder="1" applyAlignment="1">
      <alignment horizontal="right" indent="1"/>
    </xf>
    <xf numFmtId="175" fontId="7" fillId="5" borderId="23" xfId="0" applyNumberFormat="1" applyFont="1" applyFill="1" applyBorder="1" applyAlignment="1">
      <alignment horizontal="right" indent="1"/>
    </xf>
    <xf numFmtId="175" fontId="6" fillId="5" borderId="88" xfId="0" applyNumberFormat="1" applyFont="1" applyFill="1" applyBorder="1" applyAlignment="1">
      <alignment horizontal="right" indent="1"/>
    </xf>
    <xf numFmtId="174" fontId="7" fillId="5" borderId="74" xfId="0" applyNumberFormat="1" applyFont="1" applyFill="1" applyBorder="1" applyAlignment="1">
      <alignment horizontal="right" indent="1"/>
    </xf>
    <xf numFmtId="174" fontId="7" fillId="5" borderId="107" xfId="0" applyNumberFormat="1" applyFont="1" applyFill="1" applyBorder="1" applyAlignment="1">
      <alignment horizontal="right" indent="1"/>
    </xf>
    <xf numFmtId="174" fontId="6" fillId="5" borderId="108" xfId="0" applyNumberFormat="1" applyFont="1" applyFill="1" applyBorder="1" applyAlignment="1">
      <alignment horizontal="right" indent="1"/>
    </xf>
    <xf numFmtId="172" fontId="47" fillId="0" borderId="0" xfId="0" applyNumberFormat="1" applyFont="1" applyBorder="1" applyAlignment="1">
      <alignment horizontal="right" vertical="top"/>
    </xf>
    <xf numFmtId="0" fontId="48" fillId="0" borderId="0" xfId="0" applyFont="1" applyBorder="1"/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center" wrapText="1"/>
    </xf>
    <xf numFmtId="172" fontId="49" fillId="0" borderId="0" xfId="0" applyNumberFormat="1" applyFont="1" applyBorder="1" applyAlignment="1">
      <alignment horizontal="right" vertical="top"/>
    </xf>
    <xf numFmtId="0" fontId="48" fillId="0" borderId="0" xfId="0" applyFont="1" applyFill="1" applyBorder="1"/>
    <xf numFmtId="3" fontId="48" fillId="0" borderId="0" xfId="0" applyNumberFormat="1" applyFont="1" applyFill="1" applyBorder="1"/>
    <xf numFmtId="3" fontId="50" fillId="0" borderId="0" xfId="0" applyNumberFormat="1" applyFont="1" applyFill="1" applyBorder="1"/>
    <xf numFmtId="165" fontId="48" fillId="0" borderId="0" xfId="0" applyNumberFormat="1" applyFont="1" applyFill="1" applyBorder="1"/>
    <xf numFmtId="175" fontId="48" fillId="0" borderId="0" xfId="0" applyNumberFormat="1" applyFont="1" applyBorder="1"/>
    <xf numFmtId="175" fontId="50" fillId="0" borderId="0" xfId="0" applyNumberFormat="1" applyFont="1" applyBorder="1"/>
    <xf numFmtId="2" fontId="48" fillId="0" borderId="0" xfId="0" applyNumberFormat="1" applyFont="1" applyFill="1" applyBorder="1"/>
    <xf numFmtId="171" fontId="48" fillId="0" borderId="0" xfId="10" applyNumberFormat="1" applyFont="1" applyFill="1" applyBorder="1"/>
    <xf numFmtId="3" fontId="48" fillId="0" borderId="0" xfId="10" applyNumberFormat="1" applyFont="1" applyFill="1" applyBorder="1"/>
    <xf numFmtId="0" fontId="48" fillId="5" borderId="0" xfId="65" applyFont="1" applyFill="1" applyBorder="1"/>
    <xf numFmtId="0" fontId="49" fillId="5" borderId="0" xfId="65" applyFont="1" applyFill="1" applyBorder="1" applyAlignment="1">
      <alignment horizontal="left" vertical="top" wrapText="1"/>
    </xf>
    <xf numFmtId="175" fontId="48" fillId="0" borderId="0" xfId="3" applyNumberFormat="1" applyFont="1" applyFill="1" applyBorder="1"/>
    <xf numFmtId="175" fontId="48" fillId="0" borderId="0" xfId="0" applyNumberFormat="1" applyFont="1" applyFill="1" applyBorder="1"/>
    <xf numFmtId="175" fontId="50" fillId="0" borderId="0" xfId="0" applyNumberFormat="1" applyFont="1" applyFill="1" applyBorder="1"/>
    <xf numFmtId="0" fontId="49" fillId="5" borderId="0" xfId="66" applyFont="1" applyFill="1" applyBorder="1" applyAlignment="1">
      <alignment horizontal="center" wrapText="1"/>
    </xf>
    <xf numFmtId="4" fontId="48" fillId="0" borderId="0" xfId="0" applyNumberFormat="1" applyFont="1" applyFill="1" applyBorder="1"/>
    <xf numFmtId="165" fontId="48" fillId="0" borderId="0" xfId="68" applyNumberFormat="1" applyFont="1" applyFill="1" applyBorder="1"/>
    <xf numFmtId="4" fontId="48" fillId="0" borderId="0" xfId="0" applyNumberFormat="1" applyFont="1" applyBorder="1"/>
    <xf numFmtId="0" fontId="49" fillId="0" borderId="0" xfId="62" applyFont="1" applyBorder="1" applyAlignment="1">
      <alignment horizontal="center" wrapText="1"/>
    </xf>
    <xf numFmtId="4" fontId="49" fillId="0" borderId="0" xfId="62" applyNumberFormat="1" applyFont="1" applyBorder="1" applyAlignment="1">
      <alignment horizontal="right" vertical="top"/>
    </xf>
    <xf numFmtId="4" fontId="48" fillId="0" borderId="0" xfId="55" applyNumberFormat="1" applyFont="1" applyBorder="1"/>
    <xf numFmtId="4" fontId="48" fillId="0" borderId="0" xfId="53" applyNumberFormat="1" applyFont="1" applyBorder="1"/>
    <xf numFmtId="4" fontId="48" fillId="0" borderId="0" xfId="51" applyNumberFormat="1" applyFont="1" applyBorder="1" applyAlignment="1">
      <alignment vertical="center"/>
    </xf>
    <xf numFmtId="0" fontId="48" fillId="0" borderId="0" xfId="43" applyFont="1" applyBorder="1"/>
    <xf numFmtId="4" fontId="48" fillId="0" borderId="0" xfId="49" applyNumberFormat="1" applyFont="1" applyBorder="1"/>
    <xf numFmtId="0" fontId="50" fillId="0" borderId="0" xfId="0" applyFont="1" applyBorder="1"/>
    <xf numFmtId="0" fontId="48" fillId="0" borderId="0" xfId="47" applyFont="1" applyBorder="1"/>
    <xf numFmtId="2" fontId="48" fillId="0" borderId="0" xfId="0" applyNumberFormat="1" applyFont="1" applyBorder="1"/>
    <xf numFmtId="0" fontId="48" fillId="0" borderId="0" xfId="57" applyFont="1" applyBorder="1"/>
    <xf numFmtId="4" fontId="48" fillId="0" borderId="0" xfId="29" applyNumberFormat="1" applyFont="1" applyBorder="1"/>
    <xf numFmtId="165" fontId="48" fillId="0" borderId="0" xfId="72" applyNumberFormat="1" applyFont="1" applyBorder="1"/>
    <xf numFmtId="175" fontId="48" fillId="4" borderId="0" xfId="0" applyNumberFormat="1" applyFont="1" applyFill="1" applyBorder="1"/>
    <xf numFmtId="9" fontId="48" fillId="0" borderId="0" xfId="72" applyFont="1" applyBorder="1"/>
    <xf numFmtId="0" fontId="49" fillId="0" borderId="0" xfId="72" applyNumberFormat="1" applyFont="1" applyFill="1" applyBorder="1" applyAlignment="1"/>
    <xf numFmtId="165" fontId="52" fillId="0" borderId="0" xfId="72" applyNumberFormat="1" applyFont="1" applyFill="1" applyBorder="1" applyAlignment="1">
      <alignment horizontal="center"/>
    </xf>
    <xf numFmtId="0" fontId="52" fillId="0" borderId="0" xfId="72" applyNumberFormat="1" applyFont="1" applyFill="1" applyBorder="1" applyAlignment="1">
      <alignment horizontal="center"/>
    </xf>
    <xf numFmtId="165" fontId="53" fillId="0" borderId="0" xfId="72" applyNumberFormat="1" applyFont="1" applyFill="1" applyBorder="1" applyAlignment="1">
      <alignment horizontal="center"/>
    </xf>
    <xf numFmtId="165" fontId="53" fillId="0" borderId="0" xfId="68" applyNumberFormat="1" applyFont="1" applyFill="1" applyBorder="1" applyAlignment="1"/>
    <xf numFmtId="174" fontId="48" fillId="0" borderId="0" xfId="0" applyNumberFormat="1" applyFont="1" applyBorder="1"/>
    <xf numFmtId="1" fontId="48" fillId="0" borderId="0" xfId="0" applyNumberFormat="1" applyFont="1" applyFill="1" applyBorder="1"/>
    <xf numFmtId="0" fontId="48" fillId="0" borderId="0" xfId="0" applyFont="1" applyBorder="1" applyAlignment="1">
      <alignment wrapText="1"/>
    </xf>
    <xf numFmtId="10" fontId="48" fillId="0" borderId="0" xfId="72" applyNumberFormat="1" applyFont="1" applyBorder="1"/>
    <xf numFmtId="4" fontId="48" fillId="0" borderId="0" xfId="72" applyNumberFormat="1" applyFont="1" applyBorder="1"/>
    <xf numFmtId="4" fontId="54" fillId="0" borderId="0" xfId="0" applyNumberFormat="1" applyFont="1" applyFill="1" applyBorder="1"/>
    <xf numFmtId="165" fontId="48" fillId="5" borderId="0" xfId="68" applyNumberFormat="1" applyFont="1" applyFill="1" applyBorder="1"/>
    <xf numFmtId="0" fontId="48" fillId="5" borderId="0" xfId="0" applyFont="1" applyFill="1" applyBorder="1"/>
    <xf numFmtId="165" fontId="48" fillId="0" borderId="0" xfId="72" applyNumberFormat="1" applyFont="1" applyFill="1" applyBorder="1"/>
    <xf numFmtId="9" fontId="48" fillId="0" borderId="0" xfId="72" applyFont="1" applyFill="1" applyBorder="1"/>
    <xf numFmtId="2" fontId="0" fillId="5" borderId="0" xfId="0" applyNumberFormat="1" applyFill="1" applyBorder="1"/>
    <xf numFmtId="0" fontId="16" fillId="5" borderId="0" xfId="0" applyFont="1" applyFill="1" applyBorder="1" applyAlignment="1">
      <alignment horizontal="center" vertical="center" wrapText="1"/>
    </xf>
    <xf numFmtId="1" fontId="0" fillId="5" borderId="0" xfId="0" applyNumberFormat="1" applyFill="1" applyBorder="1"/>
    <xf numFmtId="0" fontId="49" fillId="5" borderId="0" xfId="0" applyFont="1" applyFill="1" applyBorder="1" applyAlignment="1">
      <alignment horizontal="left" vertical="top" wrapText="1"/>
    </xf>
    <xf numFmtId="172" fontId="49" fillId="5" borderId="0" xfId="0" applyNumberFormat="1" applyFont="1" applyFill="1" applyBorder="1" applyAlignment="1">
      <alignment horizontal="right" vertical="top"/>
    </xf>
    <xf numFmtId="2" fontId="48" fillId="5" borderId="0" xfId="0" applyNumberFormat="1" applyFont="1" applyFill="1" applyBorder="1"/>
    <xf numFmtId="4" fontId="48" fillId="5" borderId="0" xfId="0" applyNumberFormat="1" applyFont="1" applyFill="1" applyBorder="1"/>
    <xf numFmtId="2" fontId="11" fillId="5" borderId="0" xfId="72" applyNumberFormat="1" applyFont="1" applyFill="1" applyBorder="1"/>
    <xf numFmtId="0" fontId="48" fillId="5" borderId="0" xfId="0" applyFont="1" applyFill="1" applyBorder="1" applyAlignment="1">
      <alignment horizontal="center" vertical="center" wrapText="1"/>
    </xf>
    <xf numFmtId="175" fontId="48" fillId="5" borderId="0" xfId="0" applyNumberFormat="1" applyFont="1" applyFill="1" applyBorder="1"/>
    <xf numFmtId="175" fontId="48" fillId="5" borderId="0" xfId="72" applyNumberFormat="1" applyFont="1" applyFill="1" applyBorder="1"/>
    <xf numFmtId="3" fontId="48" fillId="5" borderId="0" xfId="0" applyNumberFormat="1" applyFont="1" applyFill="1" applyBorder="1"/>
    <xf numFmtId="164" fontId="48" fillId="0" borderId="0" xfId="10" applyNumberFormat="1" applyFont="1" applyBorder="1"/>
    <xf numFmtId="164" fontId="48" fillId="0" borderId="0" xfId="0" applyNumberFormat="1" applyFont="1" applyBorder="1"/>
    <xf numFmtId="3" fontId="50" fillId="0" borderId="0" xfId="0" applyNumberFormat="1" applyFont="1" applyBorder="1"/>
    <xf numFmtId="3" fontId="48" fillId="0" borderId="0" xfId="0" applyNumberFormat="1" applyFont="1" applyBorder="1"/>
    <xf numFmtId="1" fontId="48" fillId="0" borderId="0" xfId="0" applyNumberFormat="1" applyFont="1" applyBorder="1"/>
    <xf numFmtId="171" fontId="48" fillId="0" borderId="0" xfId="10" applyNumberFormat="1" applyFont="1" applyFill="1" applyBorder="1" applyAlignment="1"/>
    <xf numFmtId="3" fontId="48" fillId="0" borderId="0" xfId="0" applyNumberFormat="1" applyFont="1" applyFill="1" applyBorder="1" applyAlignment="1"/>
    <xf numFmtId="0" fontId="48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65" fontId="48" fillId="0" borderId="0" xfId="0" applyNumberFormat="1" applyFont="1" applyBorder="1"/>
    <xf numFmtId="3" fontId="50" fillId="0" borderId="0" xfId="0" applyNumberFormat="1" applyFont="1" applyFill="1" applyBorder="1" applyAlignment="1"/>
    <xf numFmtId="0" fontId="48" fillId="5" borderId="0" xfId="12" applyFont="1" applyFill="1"/>
    <xf numFmtId="0" fontId="50" fillId="5" borderId="0" xfId="12" applyFont="1" applyFill="1" applyBorder="1"/>
    <xf numFmtId="0" fontId="48" fillId="5" borderId="0" xfId="12" applyFont="1" applyFill="1" applyBorder="1"/>
    <xf numFmtId="0" fontId="48" fillId="5" borderId="0" xfId="12" applyFont="1" applyFill="1" applyBorder="1" applyAlignment="1"/>
    <xf numFmtId="0" fontId="48" fillId="5" borderId="0" xfId="12" applyFont="1" applyFill="1" applyBorder="1" applyAlignment="1">
      <alignment horizontal="center" vertical="center"/>
    </xf>
    <xf numFmtId="176" fontId="48" fillId="5" borderId="0" xfId="9" applyNumberFormat="1" applyFont="1" applyFill="1" applyBorder="1"/>
    <xf numFmtId="176" fontId="48" fillId="5" borderId="0" xfId="9" applyNumberFormat="1" applyFont="1" applyFill="1" applyBorder="1" applyAlignment="1">
      <alignment horizontal="right"/>
    </xf>
    <xf numFmtId="0" fontId="48" fillId="5" borderId="0" xfId="12" applyFont="1" applyFill="1" applyBorder="1" applyAlignment="1">
      <alignment horizontal="right"/>
    </xf>
    <xf numFmtId="9" fontId="48" fillId="5" borderId="0" xfId="12" applyNumberFormat="1" applyFont="1" applyFill="1" applyBorder="1" applyAlignment="1">
      <alignment horizontal="center" vertical="center"/>
    </xf>
    <xf numFmtId="176" fontId="48" fillId="5" borderId="0" xfId="9" applyNumberFormat="1" applyFont="1" applyFill="1" applyBorder="1" applyAlignment="1">
      <alignment horizontal="center"/>
    </xf>
    <xf numFmtId="176" fontId="48" fillId="5" borderId="0" xfId="2" applyNumberFormat="1" applyFont="1" applyFill="1" applyBorder="1"/>
    <xf numFmtId="0" fontId="0" fillId="5" borderId="0" xfId="0" applyFill="1" applyAlignment="1">
      <alignment vertical="center"/>
    </xf>
    <xf numFmtId="0" fontId="14" fillId="5" borderId="109" xfId="0" applyFont="1" applyFill="1" applyBorder="1" applyAlignment="1">
      <alignment vertical="center"/>
    </xf>
    <xf numFmtId="175" fontId="0" fillId="5" borderId="110" xfId="0" applyNumberFormat="1" applyFill="1" applyBorder="1" applyAlignment="1">
      <alignment horizontal="right" vertical="center"/>
    </xf>
    <xf numFmtId="175" fontId="0" fillId="5" borderId="111" xfId="0" applyNumberFormat="1" applyFill="1" applyBorder="1" applyAlignment="1">
      <alignment horizontal="right" vertical="center"/>
    </xf>
    <xf numFmtId="175" fontId="0" fillId="5" borderId="112" xfId="0" applyNumberFormat="1" applyFill="1" applyBorder="1" applyAlignment="1">
      <alignment horizontal="right" vertical="center"/>
    </xf>
    <xf numFmtId="175" fontId="3" fillId="5" borderId="113" xfId="0" applyNumberFormat="1" applyFont="1" applyFill="1" applyBorder="1" applyAlignment="1">
      <alignment horizontal="right" vertical="center"/>
    </xf>
    <xf numFmtId="9" fontId="11" fillId="5" borderId="114" xfId="72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75" fontId="0" fillId="5" borderId="109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4" fillId="5" borderId="115" xfId="0" applyFont="1" applyFill="1" applyBorder="1" applyAlignment="1">
      <alignment vertical="center"/>
    </xf>
    <xf numFmtId="175" fontId="0" fillId="5" borderId="116" xfId="0" applyNumberFormat="1" applyFill="1" applyBorder="1" applyAlignment="1">
      <alignment horizontal="right" vertical="center"/>
    </xf>
    <xf numFmtId="175" fontId="0" fillId="5" borderId="117" xfId="0" applyNumberFormat="1" applyFill="1" applyBorder="1" applyAlignment="1">
      <alignment horizontal="right" vertical="center"/>
    </xf>
    <xf numFmtId="175" fontId="0" fillId="5" borderId="118" xfId="0" applyNumberFormat="1" applyFill="1" applyBorder="1" applyAlignment="1">
      <alignment horizontal="right" vertical="center"/>
    </xf>
    <xf numFmtId="175" fontId="3" fillId="5" borderId="119" xfId="0" applyNumberFormat="1" applyFont="1" applyFill="1" applyBorder="1" applyAlignment="1">
      <alignment horizontal="right" vertical="center"/>
    </xf>
    <xf numFmtId="9" fontId="11" fillId="5" borderId="120" xfId="72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175" fontId="0" fillId="5" borderId="115" xfId="0" applyNumberForma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4" fontId="14" fillId="5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165" fontId="19" fillId="5" borderId="0" xfId="72" applyNumberFormat="1" applyFont="1" applyFill="1" applyBorder="1" applyAlignment="1">
      <alignment horizontal="center" vertical="center"/>
    </xf>
    <xf numFmtId="165" fontId="19" fillId="0" borderId="0" xfId="72" applyNumberFormat="1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14" fillId="5" borderId="121" xfId="0" applyFont="1" applyFill="1" applyBorder="1" applyAlignment="1">
      <alignment vertical="center"/>
    </xf>
    <xf numFmtId="175" fontId="0" fillId="5" borderId="122" xfId="0" applyNumberFormat="1" applyFill="1" applyBorder="1" applyAlignment="1">
      <alignment horizontal="right" vertical="center"/>
    </xf>
    <xf numFmtId="175" fontId="0" fillId="5" borderId="123" xfId="0" applyNumberFormat="1" applyFill="1" applyBorder="1" applyAlignment="1">
      <alignment horizontal="right" vertical="center"/>
    </xf>
    <xf numFmtId="175" fontId="0" fillId="5" borderId="124" xfId="0" applyNumberFormat="1" applyFill="1" applyBorder="1" applyAlignment="1">
      <alignment horizontal="right" vertical="center"/>
    </xf>
    <xf numFmtId="175" fontId="3" fillId="5" borderId="125" xfId="0" applyNumberFormat="1" applyFont="1" applyFill="1" applyBorder="1" applyAlignment="1">
      <alignment horizontal="right" vertical="center"/>
    </xf>
    <xf numFmtId="9" fontId="11" fillId="5" borderId="126" xfId="72" applyFont="1" applyFill="1" applyBorder="1" applyAlignment="1">
      <alignment vertical="center"/>
    </xf>
    <xf numFmtId="175" fontId="0" fillId="5" borderId="121" xfId="0" applyNumberFormat="1" applyFill="1" applyBorder="1" applyAlignment="1">
      <alignment horizontal="right" vertical="center"/>
    </xf>
    <xf numFmtId="175" fontId="3" fillId="5" borderId="44" xfId="0" applyNumberFormat="1" applyFont="1" applyFill="1" applyBorder="1" applyAlignment="1">
      <alignment horizontal="right" vertical="center"/>
    </xf>
    <xf numFmtId="175" fontId="3" fillId="5" borderId="45" xfId="0" applyNumberFormat="1" applyFont="1" applyFill="1" applyBorder="1" applyAlignment="1">
      <alignment horizontal="right" vertical="center"/>
    </xf>
    <xf numFmtId="175" fontId="3" fillId="5" borderId="46" xfId="0" applyNumberFormat="1" applyFont="1" applyFill="1" applyBorder="1" applyAlignment="1">
      <alignment horizontal="right" vertical="center"/>
    </xf>
    <xf numFmtId="175" fontId="3" fillId="5" borderId="47" xfId="0" applyNumberFormat="1" applyFont="1" applyFill="1" applyBorder="1" applyAlignment="1">
      <alignment horizontal="right" vertical="center"/>
    </xf>
    <xf numFmtId="175" fontId="3" fillId="5" borderId="28" xfId="0" applyNumberFormat="1" applyFont="1" applyFill="1" applyBorder="1" applyAlignment="1">
      <alignment horizontal="right" vertical="center"/>
    </xf>
    <xf numFmtId="9" fontId="3" fillId="5" borderId="127" xfId="72" applyFont="1" applyFill="1" applyBorder="1" applyAlignment="1">
      <alignment vertical="center"/>
    </xf>
    <xf numFmtId="9" fontId="3" fillId="5" borderId="128" xfId="72" applyFont="1" applyFill="1" applyBorder="1" applyAlignment="1">
      <alignment vertical="center"/>
    </xf>
    <xf numFmtId="9" fontId="3" fillId="5" borderId="129" xfId="72" applyFont="1" applyFill="1" applyBorder="1" applyAlignment="1">
      <alignment vertical="center"/>
    </xf>
    <xf numFmtId="2" fontId="0" fillId="5" borderId="130" xfId="0" applyNumberFormat="1" applyFill="1" applyBorder="1" applyAlignment="1">
      <alignment vertical="center"/>
    </xf>
    <xf numFmtId="2" fontId="0" fillId="5" borderId="7" xfId="0" applyNumberFormat="1" applyFill="1" applyBorder="1" applyAlignment="1">
      <alignment vertical="center"/>
    </xf>
    <xf numFmtId="9" fontId="3" fillId="5" borderId="4" xfId="72" applyFont="1" applyFill="1" applyBorder="1" applyAlignment="1">
      <alignment vertical="center"/>
    </xf>
    <xf numFmtId="0" fontId="40" fillId="5" borderId="0" xfId="0" applyFont="1" applyFill="1" applyAlignment="1">
      <alignment vertical="center"/>
    </xf>
    <xf numFmtId="174" fontId="7" fillId="5" borderId="110" xfId="0" applyNumberFormat="1" applyFont="1" applyFill="1" applyBorder="1" applyAlignment="1">
      <alignment vertical="center"/>
    </xf>
    <xf numFmtId="174" fontId="7" fillId="5" borderId="111" xfId="0" applyNumberFormat="1" applyFont="1" applyFill="1" applyBorder="1" applyAlignment="1">
      <alignment vertical="center"/>
    </xf>
    <xf numFmtId="174" fontId="7" fillId="5" borderId="131" xfId="0" applyNumberFormat="1" applyFont="1" applyFill="1" applyBorder="1" applyAlignment="1">
      <alignment vertical="center"/>
    </xf>
    <xf numFmtId="174" fontId="27" fillId="5" borderId="132" xfId="0" applyNumberFormat="1" applyFont="1" applyFill="1" applyBorder="1" applyAlignment="1">
      <alignment vertical="center"/>
    </xf>
    <xf numFmtId="9" fontId="30" fillId="5" borderId="114" xfId="72" applyFont="1" applyFill="1" applyBorder="1" applyAlignment="1">
      <alignment vertical="center"/>
    </xf>
    <xf numFmtId="173" fontId="39" fillId="5" borderId="0" xfId="0" applyNumberFormat="1" applyFont="1" applyFill="1" applyBorder="1" applyAlignment="1">
      <alignment horizontal="right" vertical="center"/>
    </xf>
    <xf numFmtId="174" fontId="7" fillId="5" borderId="109" xfId="0" applyNumberFormat="1" applyFont="1" applyFill="1" applyBorder="1" applyAlignment="1">
      <alignment vertical="center"/>
    </xf>
    <xf numFmtId="174" fontId="7" fillId="5" borderId="116" xfId="0" applyNumberFormat="1" applyFont="1" applyFill="1" applyBorder="1" applyAlignment="1">
      <alignment vertical="center"/>
    </xf>
    <xf numFmtId="174" fontId="7" fillId="5" borderId="117" xfId="0" applyNumberFormat="1" applyFont="1" applyFill="1" applyBorder="1" applyAlignment="1">
      <alignment vertical="center"/>
    </xf>
    <xf numFmtId="174" fontId="7" fillId="5" borderId="133" xfId="0" applyNumberFormat="1" applyFont="1" applyFill="1" applyBorder="1" applyAlignment="1">
      <alignment vertical="center"/>
    </xf>
    <xf numFmtId="174" fontId="27" fillId="5" borderId="134" xfId="0" applyNumberFormat="1" applyFont="1" applyFill="1" applyBorder="1" applyAlignment="1">
      <alignment vertical="center"/>
    </xf>
    <xf numFmtId="9" fontId="30" fillId="5" borderId="120" xfId="72" applyFont="1" applyFill="1" applyBorder="1" applyAlignment="1">
      <alignment vertical="center"/>
    </xf>
    <xf numFmtId="174" fontId="7" fillId="5" borderId="115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173" fontId="39" fillId="5" borderId="0" xfId="72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74" fontId="7" fillId="5" borderId="122" xfId="0" applyNumberFormat="1" applyFont="1" applyFill="1" applyBorder="1" applyAlignment="1">
      <alignment vertical="center"/>
    </xf>
    <xf numFmtId="174" fontId="7" fillId="5" borderId="123" xfId="0" applyNumberFormat="1" applyFont="1" applyFill="1" applyBorder="1" applyAlignment="1">
      <alignment vertical="center"/>
    </xf>
    <xf numFmtId="174" fontId="7" fillId="5" borderId="135" xfId="0" applyNumberFormat="1" applyFont="1" applyFill="1" applyBorder="1" applyAlignment="1">
      <alignment vertical="center"/>
    </xf>
    <xf numFmtId="174" fontId="27" fillId="5" borderId="136" xfId="0" applyNumberFormat="1" applyFont="1" applyFill="1" applyBorder="1" applyAlignment="1">
      <alignment vertical="center"/>
    </xf>
    <xf numFmtId="9" fontId="30" fillId="5" borderId="126" xfId="72" applyFont="1" applyFill="1" applyBorder="1" applyAlignment="1">
      <alignment vertical="center"/>
    </xf>
    <xf numFmtId="174" fontId="7" fillId="5" borderId="121" xfId="0" applyNumberFormat="1" applyFont="1" applyFill="1" applyBorder="1" applyAlignment="1">
      <alignment vertical="center"/>
    </xf>
    <xf numFmtId="9" fontId="3" fillId="5" borderId="137" xfId="72" applyFont="1" applyFill="1" applyBorder="1" applyAlignment="1">
      <alignment vertical="center"/>
    </xf>
    <xf numFmtId="2" fontId="0" fillId="5" borderId="138" xfId="0" applyNumberFormat="1" applyFill="1" applyBorder="1" applyAlignment="1">
      <alignment vertical="center"/>
    </xf>
    <xf numFmtId="174" fontId="7" fillId="5" borderId="110" xfId="0" applyNumberFormat="1" applyFont="1" applyFill="1" applyBorder="1" applyAlignment="1">
      <alignment horizontal="right" vertical="center"/>
    </xf>
    <xf numFmtId="174" fontId="7" fillId="5" borderId="111" xfId="0" applyNumberFormat="1" applyFont="1" applyFill="1" applyBorder="1" applyAlignment="1">
      <alignment horizontal="right" vertical="center"/>
    </xf>
    <xf numFmtId="174" fontId="7" fillId="5" borderId="112" xfId="0" applyNumberFormat="1" applyFont="1" applyFill="1" applyBorder="1" applyAlignment="1">
      <alignment horizontal="right" vertical="center"/>
    </xf>
    <xf numFmtId="174" fontId="27" fillId="5" borderId="113" xfId="0" applyNumberFormat="1" applyFont="1" applyFill="1" applyBorder="1" applyAlignment="1">
      <alignment horizontal="right" vertical="center"/>
    </xf>
    <xf numFmtId="9" fontId="30" fillId="5" borderId="114" xfId="72" applyFont="1" applyFill="1" applyBorder="1" applyAlignment="1">
      <alignment horizontal="right" vertical="center"/>
    </xf>
    <xf numFmtId="174" fontId="7" fillId="5" borderId="109" xfId="0" applyNumberFormat="1" applyFont="1" applyFill="1" applyBorder="1" applyAlignment="1">
      <alignment horizontal="right" vertical="center"/>
    </xf>
    <xf numFmtId="4" fontId="41" fillId="5" borderId="0" xfId="0" applyNumberFormat="1" applyFont="1" applyFill="1" applyBorder="1" applyAlignment="1">
      <alignment horizontal="center" vertical="center"/>
    </xf>
    <xf numFmtId="174" fontId="7" fillId="5" borderId="116" xfId="0" applyNumberFormat="1" applyFont="1" applyFill="1" applyBorder="1" applyAlignment="1">
      <alignment horizontal="right" vertical="center"/>
    </xf>
    <xf numFmtId="174" fontId="7" fillId="5" borderId="117" xfId="0" applyNumberFormat="1" applyFont="1" applyFill="1" applyBorder="1" applyAlignment="1">
      <alignment horizontal="right" vertical="center"/>
    </xf>
    <xf numFmtId="174" fontId="7" fillId="5" borderId="118" xfId="0" applyNumberFormat="1" applyFont="1" applyFill="1" applyBorder="1" applyAlignment="1">
      <alignment horizontal="right" vertical="center"/>
    </xf>
    <xf numFmtId="174" fontId="27" fillId="5" borderId="119" xfId="0" applyNumberFormat="1" applyFont="1" applyFill="1" applyBorder="1" applyAlignment="1">
      <alignment horizontal="right" vertical="center"/>
    </xf>
    <xf numFmtId="9" fontId="30" fillId="5" borderId="120" xfId="72" applyFont="1" applyFill="1" applyBorder="1" applyAlignment="1">
      <alignment horizontal="right" vertical="center"/>
    </xf>
    <xf numFmtId="174" fontId="7" fillId="5" borderId="115" xfId="0" applyNumberFormat="1" applyFont="1" applyFill="1" applyBorder="1" applyAlignment="1">
      <alignment horizontal="right" vertical="center"/>
    </xf>
    <xf numFmtId="174" fontId="7" fillId="5" borderId="122" xfId="0" applyNumberFormat="1" applyFont="1" applyFill="1" applyBorder="1" applyAlignment="1">
      <alignment horizontal="right" vertical="center"/>
    </xf>
    <xf numFmtId="174" fontId="7" fillId="5" borderId="123" xfId="0" applyNumberFormat="1" applyFont="1" applyFill="1" applyBorder="1" applyAlignment="1">
      <alignment horizontal="right" vertical="center"/>
    </xf>
    <xf numFmtId="174" fontId="7" fillId="5" borderId="124" xfId="0" applyNumberFormat="1" applyFont="1" applyFill="1" applyBorder="1" applyAlignment="1">
      <alignment horizontal="right" vertical="center"/>
    </xf>
    <xf numFmtId="174" fontId="27" fillId="5" borderId="125" xfId="0" applyNumberFormat="1" applyFont="1" applyFill="1" applyBorder="1" applyAlignment="1">
      <alignment horizontal="right" vertical="center"/>
    </xf>
    <xf numFmtId="9" fontId="30" fillId="5" borderId="126" xfId="72" applyFont="1" applyFill="1" applyBorder="1" applyAlignment="1">
      <alignment horizontal="right" vertical="center"/>
    </xf>
    <xf numFmtId="174" fontId="7" fillId="5" borderId="121" xfId="0" applyNumberFormat="1" applyFont="1" applyFill="1" applyBorder="1" applyAlignment="1">
      <alignment horizontal="right" vertical="center"/>
    </xf>
    <xf numFmtId="174" fontId="27" fillId="5" borderId="46" xfId="0" applyNumberFormat="1" applyFont="1" applyFill="1" applyBorder="1" applyAlignment="1">
      <alignment horizontal="right" vertical="center"/>
    </xf>
    <xf numFmtId="174" fontId="27" fillId="5" borderId="47" xfId="0" applyNumberFormat="1" applyFont="1" applyFill="1" applyBorder="1" applyAlignment="1">
      <alignment horizontal="right" vertical="center"/>
    </xf>
    <xf numFmtId="9" fontId="30" fillId="5" borderId="29" xfId="72" applyFont="1" applyFill="1" applyBorder="1" applyAlignment="1">
      <alignment horizontal="right" vertical="center"/>
    </xf>
    <xf numFmtId="165" fontId="38" fillId="5" borderId="0" xfId="72" applyNumberFormat="1" applyFont="1" applyFill="1" applyBorder="1" applyAlignment="1">
      <alignment horizontal="center" vertical="center"/>
    </xf>
    <xf numFmtId="4" fontId="0" fillId="5" borderId="110" xfId="0" applyNumberFormat="1" applyFill="1" applyBorder="1" applyAlignment="1">
      <alignment vertical="center"/>
    </xf>
    <xf numFmtId="4" fontId="0" fillId="5" borderId="111" xfId="0" applyNumberFormat="1" applyFill="1" applyBorder="1" applyAlignment="1">
      <alignment vertical="center"/>
    </xf>
    <xf numFmtId="4" fontId="0" fillId="5" borderId="112" xfId="0" applyNumberFormat="1" applyFill="1" applyBorder="1" applyAlignment="1">
      <alignment vertical="center"/>
    </xf>
    <xf numFmtId="4" fontId="3" fillId="5" borderId="113" xfId="0" applyNumberFormat="1" applyFont="1" applyFill="1" applyBorder="1" applyAlignment="1">
      <alignment vertical="center"/>
    </xf>
    <xf numFmtId="4" fontId="0" fillId="5" borderId="132" xfId="0" applyNumberFormat="1" applyFill="1" applyBorder="1" applyAlignment="1">
      <alignment vertical="center"/>
    </xf>
    <xf numFmtId="0" fontId="3" fillId="0" borderId="139" xfId="0" applyFont="1" applyBorder="1" applyAlignment="1">
      <alignment vertical="center"/>
    </xf>
    <xf numFmtId="2" fontId="3" fillId="0" borderId="139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4" fontId="0" fillId="5" borderId="116" xfId="0" applyNumberFormat="1" applyFill="1" applyBorder="1" applyAlignment="1">
      <alignment vertical="center"/>
    </xf>
    <xf numFmtId="4" fontId="0" fillId="5" borderId="117" xfId="0" applyNumberFormat="1" applyFill="1" applyBorder="1" applyAlignment="1">
      <alignment vertical="center"/>
    </xf>
    <xf numFmtId="4" fontId="0" fillId="5" borderId="118" xfId="0" applyNumberFormat="1" applyFill="1" applyBorder="1" applyAlignment="1">
      <alignment vertical="center"/>
    </xf>
    <xf numFmtId="4" fontId="3" fillId="5" borderId="119" xfId="0" applyNumberFormat="1" applyFont="1" applyFill="1" applyBorder="1" applyAlignment="1">
      <alignment vertical="center"/>
    </xf>
    <xf numFmtId="4" fontId="0" fillId="5" borderId="134" xfId="0" applyNumberFormat="1" applyFill="1" applyBorder="1" applyAlignment="1">
      <alignment vertical="center"/>
    </xf>
    <xf numFmtId="0" fontId="33" fillId="0" borderId="139" xfId="19" applyBorder="1" applyAlignment="1">
      <alignment vertical="center"/>
    </xf>
    <xf numFmtId="2" fontId="33" fillId="0" borderId="139" xfId="20" applyNumberFormat="1" applyBorder="1" applyAlignment="1">
      <alignment vertical="center"/>
    </xf>
    <xf numFmtId="0" fontId="0" fillId="5" borderId="0" xfId="0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2" fontId="0" fillId="0" borderId="0" xfId="0" applyNumberFormat="1" applyBorder="1" applyAlignment="1">
      <alignment vertical="center"/>
    </xf>
    <xf numFmtId="165" fontId="19" fillId="5" borderId="0" xfId="69" applyNumberFormat="1" applyFont="1" applyFill="1" applyBorder="1" applyAlignment="1">
      <alignment horizontal="center" vertical="center"/>
    </xf>
    <xf numFmtId="165" fontId="19" fillId="0" borderId="0" xfId="69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5" borderId="122" xfId="0" applyNumberFormat="1" applyFill="1" applyBorder="1" applyAlignment="1">
      <alignment vertical="center"/>
    </xf>
    <xf numFmtId="4" fontId="0" fillId="5" borderId="123" xfId="0" applyNumberFormat="1" applyFill="1" applyBorder="1" applyAlignment="1">
      <alignment vertical="center"/>
    </xf>
    <xf numFmtId="4" fontId="0" fillId="5" borderId="124" xfId="0" applyNumberFormat="1" applyFill="1" applyBorder="1" applyAlignment="1">
      <alignment vertical="center"/>
    </xf>
    <xf numFmtId="4" fontId="3" fillId="5" borderId="125" xfId="0" applyNumberFormat="1" applyFont="1" applyFill="1" applyBorder="1" applyAlignment="1">
      <alignment vertical="center"/>
    </xf>
    <xf numFmtId="4" fontId="0" fillId="5" borderId="136" xfId="0" applyNumberFormat="1" applyFill="1" applyBorder="1" applyAlignment="1">
      <alignment vertical="center"/>
    </xf>
    <xf numFmtId="0" fontId="48" fillId="5" borderId="0" xfId="12" applyFont="1" applyFill="1" applyBorder="1" applyAlignment="1">
      <alignment horizontal="left"/>
    </xf>
    <xf numFmtId="43" fontId="48" fillId="5" borderId="0" xfId="12" applyNumberFormat="1" applyFont="1" applyFill="1" applyBorder="1"/>
    <xf numFmtId="0" fontId="50" fillId="5" borderId="0" xfId="12" applyFont="1" applyFill="1" applyBorder="1" applyAlignment="1">
      <alignment horizontal="left"/>
    </xf>
    <xf numFmtId="43" fontId="50" fillId="5" borderId="0" xfId="12" applyNumberFormat="1" applyFont="1" applyFill="1" applyBorder="1"/>
    <xf numFmtId="9" fontId="48" fillId="5" borderId="0" xfId="12" applyNumberFormat="1" applyFont="1" applyFill="1" applyBorder="1" applyAlignment="1">
      <alignment horizontal="center"/>
    </xf>
    <xf numFmtId="9" fontId="48" fillId="5" borderId="0" xfId="12" applyNumberFormat="1" applyFont="1" applyFill="1" applyBorder="1"/>
    <xf numFmtId="9" fontId="48" fillId="5" borderId="0" xfId="12" applyNumberFormat="1" applyFont="1" applyFill="1"/>
    <xf numFmtId="0" fontId="48" fillId="5" borderId="0" xfId="0" applyFont="1" applyFill="1" applyBorder="1" applyAlignment="1">
      <alignment horizontal="left"/>
    </xf>
    <xf numFmtId="43" fontId="48" fillId="5" borderId="0" xfId="0" applyNumberFormat="1" applyFont="1" applyFill="1" applyBorder="1"/>
    <xf numFmtId="1" fontId="48" fillId="5" borderId="0" xfId="12" applyNumberFormat="1" applyFont="1" applyFill="1" applyBorder="1"/>
    <xf numFmtId="43" fontId="48" fillId="5" borderId="0" xfId="12" applyNumberFormat="1" applyFont="1" applyFill="1"/>
    <xf numFmtId="0" fontId="51" fillId="5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 wrapText="1"/>
    </xf>
    <xf numFmtId="4" fontId="49" fillId="0" borderId="0" xfId="67" applyNumberFormat="1" applyFont="1" applyFill="1" applyBorder="1" applyAlignment="1">
      <alignment horizontal="center" wrapText="1"/>
    </xf>
    <xf numFmtId="0" fontId="49" fillId="0" borderId="0" xfId="0" applyFont="1" applyBorder="1" applyAlignment="1">
      <alignment horizontal="right" vertical="top" wrapText="1"/>
    </xf>
    <xf numFmtId="4" fontId="49" fillId="0" borderId="0" xfId="67" applyNumberFormat="1" applyFont="1" applyFill="1" applyBorder="1" applyAlignment="1">
      <alignment horizontal="right" vertical="top"/>
    </xf>
    <xf numFmtId="4" fontId="49" fillId="5" borderId="0" xfId="67" applyNumberFormat="1" applyFont="1" applyFill="1" applyBorder="1" applyAlignment="1">
      <alignment horizontal="center" wrapText="1"/>
    </xf>
    <xf numFmtId="4" fontId="49" fillId="5" borderId="0" xfId="67" applyNumberFormat="1" applyFont="1" applyFill="1" applyBorder="1" applyAlignment="1">
      <alignment horizontal="right" vertical="top"/>
    </xf>
    <xf numFmtId="0" fontId="49" fillId="5" borderId="0" xfId="62" applyFont="1" applyFill="1" applyBorder="1" applyAlignment="1">
      <alignment wrapText="1"/>
    </xf>
    <xf numFmtId="0" fontId="49" fillId="5" borderId="0" xfId="62" applyFont="1" applyFill="1" applyBorder="1" applyAlignment="1">
      <alignment horizontal="left" vertical="top" wrapText="1"/>
    </xf>
    <xf numFmtId="0" fontId="0" fillId="0" borderId="0" xfId="0" applyAlignment="1">
      <alignment textRotation="90"/>
    </xf>
    <xf numFmtId="0" fontId="0" fillId="5" borderId="0" xfId="0" applyFill="1" applyAlignment="1">
      <alignment horizontal="center"/>
    </xf>
    <xf numFmtId="4" fontId="32" fillId="5" borderId="0" xfId="2" applyNumberFormat="1" applyFont="1" applyFill="1" applyAlignment="1">
      <alignment horizontal="center"/>
    </xf>
    <xf numFmtId="4" fontId="1" fillId="5" borderId="0" xfId="2" applyNumberFormat="1" applyFont="1" applyFill="1" applyAlignment="1">
      <alignment horizontal="center"/>
    </xf>
    <xf numFmtId="4" fontId="49" fillId="0" borderId="0" xfId="67" applyNumberFormat="1" applyFont="1" applyFill="1" applyBorder="1" applyAlignment="1">
      <alignment horizontal="center" wrapText="1"/>
    </xf>
    <xf numFmtId="0" fontId="48" fillId="0" borderId="0" xfId="0" applyFont="1" applyBorder="1"/>
    <xf numFmtId="3" fontId="54" fillId="5" borderId="0" xfId="12" applyNumberFormat="1" applyFont="1" applyFill="1" applyBorder="1" applyAlignment="1">
      <alignment horizontal="right"/>
    </xf>
    <xf numFmtId="43" fontId="48" fillId="7" borderId="0" xfId="0" applyNumberFormat="1" applyFont="1" applyFill="1" applyBorder="1"/>
    <xf numFmtId="0" fontId="49" fillId="0" borderId="0" xfId="63" applyFont="1" applyBorder="1" applyAlignment="1"/>
    <xf numFmtId="4" fontId="49" fillId="0" borderId="0" xfId="67" applyNumberFormat="1" applyFont="1" applyFill="1" applyBorder="1" applyAlignment="1"/>
    <xf numFmtId="4" fontId="49" fillId="0" borderId="0" xfId="67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vertical="top"/>
    </xf>
    <xf numFmtId="4" fontId="49" fillId="0" borderId="0" xfId="67" applyNumberFormat="1" applyFont="1" applyFill="1" applyBorder="1" applyAlignment="1">
      <alignment horizontal="left" vertical="top"/>
    </xf>
    <xf numFmtId="0" fontId="48" fillId="0" borderId="0" xfId="0" applyFont="1" applyFill="1"/>
    <xf numFmtId="0" fontId="48" fillId="0" borderId="0" xfId="0" applyFont="1"/>
    <xf numFmtId="175" fontId="48" fillId="0" borderId="0" xfId="0" applyNumberFormat="1" applyFont="1"/>
    <xf numFmtId="175" fontId="48" fillId="0" borderId="0" xfId="0" applyNumberFormat="1" applyFont="1" applyFill="1"/>
    <xf numFmtId="0" fontId="49" fillId="5" borderId="0" xfId="65" applyFont="1" applyFill="1" applyBorder="1" applyAlignment="1"/>
    <xf numFmtId="4" fontId="49" fillId="5" borderId="0" xfId="67" applyNumberFormat="1" applyFont="1" applyFill="1" applyBorder="1" applyAlignment="1"/>
    <xf numFmtId="4" fontId="49" fillId="5" borderId="0" xfId="67" applyNumberFormat="1" applyFont="1" applyFill="1" applyBorder="1" applyAlignment="1">
      <alignment horizontal="center"/>
    </xf>
    <xf numFmtId="0" fontId="49" fillId="5" borderId="0" xfId="65" applyFont="1" applyFill="1" applyBorder="1" applyAlignment="1">
      <alignment horizontal="left" vertical="top"/>
    </xf>
    <xf numFmtId="4" fontId="49" fillId="5" borderId="0" xfId="67" applyNumberFormat="1" applyFont="1" applyFill="1" applyBorder="1" applyAlignment="1">
      <alignment horizontal="left" vertical="top"/>
    </xf>
    <xf numFmtId="0" fontId="48" fillId="0" borderId="0" xfId="0" applyFont="1" applyFill="1" applyBorder="1" applyAlignment="1"/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wrapText="1"/>
    </xf>
    <xf numFmtId="4" fontId="49" fillId="0" borderId="0" xfId="0" applyNumberFormat="1" applyFont="1" applyFill="1" applyBorder="1" applyAlignment="1">
      <alignment horizontal="right" vertical="top"/>
    </xf>
    <xf numFmtId="0" fontId="48" fillId="0" borderId="0" xfId="0" applyFont="1" applyFill="1" applyBorder="1" applyAlignment="1">
      <alignment horizontal="center"/>
    </xf>
    <xf numFmtId="169" fontId="48" fillId="0" borderId="0" xfId="0" applyNumberFormat="1" applyFont="1" applyFill="1" applyBorder="1"/>
    <xf numFmtId="4" fontId="48" fillId="0" borderId="0" xfId="0" applyNumberFormat="1" applyFont="1" applyFill="1"/>
    <xf numFmtId="1" fontId="48" fillId="0" borderId="0" xfId="0" applyNumberFormat="1" applyFont="1" applyFill="1"/>
    <xf numFmtId="2" fontId="48" fillId="0" borderId="0" xfId="0" applyNumberFormat="1" applyFont="1"/>
    <xf numFmtId="9" fontId="48" fillId="0" borderId="0" xfId="72" applyFont="1"/>
    <xf numFmtId="0" fontId="50" fillId="0" borderId="0" xfId="0" applyFont="1" applyFill="1" applyBorder="1" applyAlignment="1">
      <alignment horizontal="right" vertical="center"/>
    </xf>
    <xf numFmtId="0" fontId="55" fillId="0" borderId="0" xfId="62" applyFont="1" applyFill="1" applyBorder="1" applyAlignment="1">
      <alignment vertical="center" wrapText="1"/>
    </xf>
    <xf numFmtId="0" fontId="49" fillId="0" borderId="0" xfId="62" applyFont="1" applyFill="1" applyBorder="1" applyAlignment="1">
      <alignment wrapText="1"/>
    </xf>
    <xf numFmtId="0" fontId="49" fillId="0" borderId="0" xfId="62" applyFont="1" applyFill="1" applyBorder="1" applyAlignment="1">
      <alignment horizontal="center" wrapText="1"/>
    </xf>
    <xf numFmtId="0" fontId="49" fillId="0" borderId="0" xfId="62" applyFont="1" applyFill="1" applyBorder="1" applyAlignment="1">
      <alignment horizontal="left" vertical="top" wrapText="1"/>
    </xf>
    <xf numFmtId="4" fontId="49" fillId="0" borderId="0" xfId="62" applyNumberFormat="1" applyFont="1" applyFill="1" applyBorder="1" applyAlignment="1">
      <alignment horizontal="right" vertical="top"/>
    </xf>
    <xf numFmtId="179" fontId="48" fillId="0" borderId="0" xfId="2" applyNumberFormat="1" applyFont="1" applyFill="1" applyBorder="1"/>
    <xf numFmtId="0" fontId="48" fillId="0" borderId="0" xfId="62" applyFont="1" applyFill="1"/>
    <xf numFmtId="0" fontId="48" fillId="0" borderId="0" xfId="0" applyFont="1" applyFill="1" applyAlignment="1"/>
    <xf numFmtId="4" fontId="48" fillId="0" borderId="51" xfId="0" applyNumberFormat="1" applyFont="1" applyFill="1" applyBorder="1"/>
    <xf numFmtId="9" fontId="48" fillId="0" borderId="0" xfId="72" applyNumberFormat="1" applyFont="1" applyFill="1"/>
    <xf numFmtId="4" fontId="50" fillId="0" borderId="0" xfId="0" applyNumberFormat="1" applyFont="1" applyBorder="1"/>
    <xf numFmtId="0" fontId="48" fillId="0" borderId="0" xfId="57" applyFont="1" applyFill="1" applyBorder="1"/>
    <xf numFmtId="4" fontId="48" fillId="0" borderId="0" xfId="29" applyNumberFormat="1" applyFont="1" applyFill="1" applyBorder="1"/>
    <xf numFmtId="0" fontId="48" fillId="0" borderId="0" xfId="23" applyFont="1" applyFill="1" applyBorder="1"/>
    <xf numFmtId="0" fontId="48" fillId="0" borderId="0" xfId="0" applyFont="1" applyFill="1" applyBorder="1" applyAlignment="1">
      <alignment horizontal="left" vertical="center" wrapText="1"/>
    </xf>
    <xf numFmtId="4" fontId="48" fillId="0" borderId="0" xfId="31" applyNumberFormat="1" applyFont="1" applyFill="1" applyBorder="1" applyAlignment="1">
      <alignment vertical="center"/>
    </xf>
    <xf numFmtId="0" fontId="48" fillId="0" borderId="0" xfId="27" applyFont="1" applyFill="1" applyBorder="1"/>
    <xf numFmtId="4" fontId="48" fillId="0" borderId="0" xfId="33" applyNumberFormat="1" applyFont="1" applyFill="1" applyBorder="1"/>
    <xf numFmtId="0" fontId="50" fillId="0" borderId="0" xfId="57" applyFont="1" applyFill="1" applyBorder="1"/>
    <xf numFmtId="4" fontId="50" fillId="0" borderId="0" xfId="29" applyNumberFormat="1" applyFont="1" applyFill="1" applyBorder="1"/>
    <xf numFmtId="0" fontId="48" fillId="0" borderId="0" xfId="35" applyFont="1" applyFill="1" applyBorder="1"/>
    <xf numFmtId="4" fontId="48" fillId="0" borderId="0" xfId="37" applyNumberFormat="1" applyFont="1" applyFill="1" applyBorder="1"/>
    <xf numFmtId="4" fontId="48" fillId="0" borderId="0" xfId="41" applyNumberFormat="1" applyFont="1" applyFill="1" applyBorder="1"/>
    <xf numFmtId="0" fontId="50" fillId="0" borderId="0" xfId="0" applyFont="1" applyFill="1" applyBorder="1" applyAlignment="1">
      <alignment horizontal="left" vertical="center" wrapText="1"/>
    </xf>
    <xf numFmtId="4" fontId="50" fillId="0" borderId="0" xfId="39" applyNumberFormat="1" applyFont="1" applyFill="1" applyBorder="1" applyAlignment="1">
      <alignment vertical="center"/>
    </xf>
    <xf numFmtId="4" fontId="0" fillId="5" borderId="41" xfId="0" applyNumberFormat="1" applyFill="1" applyBorder="1" applyAlignment="1">
      <alignment horizontal="right" indent="1"/>
    </xf>
    <xf numFmtId="4" fontId="0" fillId="5" borderId="140" xfId="0" applyNumberFormat="1" applyFill="1" applyBorder="1" applyAlignment="1">
      <alignment horizontal="right" indent="1"/>
    </xf>
    <xf numFmtId="4" fontId="0" fillId="5" borderId="30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indent="1"/>
    </xf>
    <xf numFmtId="4" fontId="0" fillId="5" borderId="43" xfId="0" applyNumberFormat="1" applyFill="1" applyBorder="1" applyAlignment="1">
      <alignment horizontal="right" indent="1"/>
    </xf>
    <xf numFmtId="4" fontId="0" fillId="5" borderId="22" xfId="0" applyNumberFormat="1" applyFill="1" applyBorder="1" applyAlignment="1">
      <alignment horizontal="right" indent="1"/>
    </xf>
    <xf numFmtId="4" fontId="0" fillId="5" borderId="42" xfId="0" applyNumberFormat="1" applyFill="1" applyBorder="1" applyAlignment="1">
      <alignment horizontal="right" indent="1"/>
    </xf>
    <xf numFmtId="4" fontId="0" fillId="5" borderId="31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vertical="center" indent="1"/>
    </xf>
    <xf numFmtId="4" fontId="0" fillId="5" borderId="43" xfId="0" applyNumberFormat="1" applyFill="1" applyBorder="1" applyAlignment="1">
      <alignment horizontal="right" vertical="center" indent="1"/>
    </xf>
    <xf numFmtId="4" fontId="27" fillId="5" borderId="30" xfId="0" applyNumberFormat="1" applyFont="1" applyFill="1" applyBorder="1" applyAlignment="1">
      <alignment horizontal="right" vertical="center" indent="1"/>
    </xf>
    <xf numFmtId="0" fontId="0" fillId="5" borderId="9" xfId="0" applyFill="1" applyBorder="1" applyAlignment="1">
      <alignment horizontal="left" indent="1"/>
    </xf>
    <xf numFmtId="0" fontId="0" fillId="5" borderId="11" xfId="0" applyFill="1" applyBorder="1" applyAlignment="1">
      <alignment horizontal="left" indent="1"/>
    </xf>
    <xf numFmtId="0" fontId="48" fillId="5" borderId="0" xfId="65" applyFont="1" applyFill="1" applyBorder="1"/>
    <xf numFmtId="0" fontId="48" fillId="0" borderId="0" xfId="0" applyFont="1" applyFill="1" applyBorder="1"/>
    <xf numFmtId="0" fontId="40" fillId="5" borderId="0" xfId="12" applyFont="1" applyFill="1"/>
    <xf numFmtId="0" fontId="40" fillId="5" borderId="0" xfId="12" applyFont="1" applyFill="1" applyBorder="1"/>
    <xf numFmtId="0" fontId="40" fillId="5" borderId="0" xfId="12" applyFont="1" applyFill="1" applyAlignment="1">
      <alignment vertical="center"/>
    </xf>
    <xf numFmtId="0" fontId="40" fillId="5" borderId="0" xfId="12" applyFont="1" applyFill="1" applyBorder="1" applyAlignment="1">
      <alignment vertical="center"/>
    </xf>
    <xf numFmtId="0" fontId="57" fillId="5" borderId="0" xfId="12" applyFont="1" applyFill="1" applyBorder="1"/>
    <xf numFmtId="9" fontId="40" fillId="5" borderId="0" xfId="12" applyNumberFormat="1" applyFont="1" applyFill="1"/>
    <xf numFmtId="4" fontId="40" fillId="5" borderId="0" xfId="12" applyNumberFormat="1" applyFont="1" applyFill="1" applyBorder="1"/>
    <xf numFmtId="170" fontId="57" fillId="5" borderId="0" xfId="12" applyNumberFormat="1" applyFont="1" applyFill="1"/>
    <xf numFmtId="9" fontId="40" fillId="5" borderId="0" xfId="12" applyNumberFormat="1" applyFont="1" applyFill="1" applyBorder="1" applyAlignment="1">
      <alignment horizontal="center"/>
    </xf>
    <xf numFmtId="9" fontId="40" fillId="5" borderId="0" xfId="12" applyNumberFormat="1" applyFont="1" applyFill="1" applyBorder="1"/>
    <xf numFmtId="180" fontId="14" fillId="5" borderId="68" xfId="12" applyNumberFormat="1" applyFont="1" applyFill="1" applyBorder="1" applyAlignment="1">
      <alignment horizontal="center"/>
    </xf>
    <xf numFmtId="0" fontId="40" fillId="5" borderId="0" xfId="12" applyFont="1" applyFill="1" applyBorder="1" applyAlignment="1"/>
    <xf numFmtId="176" fontId="48" fillId="5" borderId="0" xfId="12" applyNumberFormat="1" applyFont="1" applyFill="1" applyBorder="1"/>
    <xf numFmtId="0" fontId="58" fillId="5" borderId="0" xfId="12" applyFont="1" applyFill="1" applyBorder="1"/>
    <xf numFmtId="1" fontId="48" fillId="5" borderId="0" xfId="12" applyNumberFormat="1" applyFont="1" applyFill="1" applyBorder="1" applyAlignment="1">
      <alignment horizontal="right"/>
    </xf>
    <xf numFmtId="0" fontId="48" fillId="0" borderId="0" xfId="0" applyFont="1" applyBorder="1"/>
    <xf numFmtId="0" fontId="48" fillId="5" borderId="0" xfId="65" applyFont="1" applyFill="1" applyBorder="1"/>
    <xf numFmtId="0" fontId="48" fillId="0" borderId="0" xfId="0" applyFont="1" applyFill="1" applyBorder="1"/>
    <xf numFmtId="0" fontId="48" fillId="0" borderId="0" xfId="0" applyFont="1" applyBorder="1"/>
    <xf numFmtId="0" fontId="48" fillId="0" borderId="0" xfId="0" applyFont="1" applyFill="1" applyBorder="1"/>
    <xf numFmtId="3" fontId="49" fillId="0" borderId="0" xfId="67" applyNumberFormat="1" applyFont="1" applyFill="1" applyBorder="1" applyAlignment="1">
      <alignment horizontal="right" vertical="top"/>
    </xf>
    <xf numFmtId="3" fontId="49" fillId="0" borderId="0" xfId="67" applyNumberFormat="1" applyFont="1" applyFill="1" applyBorder="1" applyAlignment="1">
      <alignment horizontal="right" vertical="top" wrapText="1"/>
    </xf>
    <xf numFmtId="3" fontId="49" fillId="5" borderId="0" xfId="67" applyNumberFormat="1" applyFont="1" applyFill="1" applyBorder="1" applyAlignment="1">
      <alignment horizontal="right" vertical="top"/>
    </xf>
    <xf numFmtId="3" fontId="49" fillId="5" borderId="0" xfId="67" applyNumberFormat="1" applyFont="1" applyFill="1" applyBorder="1" applyAlignment="1">
      <alignment horizontal="left" vertical="top" wrapText="1"/>
    </xf>
    <xf numFmtId="3" fontId="49" fillId="5" borderId="0" xfId="67" applyNumberFormat="1" applyFont="1" applyFill="1" applyBorder="1" applyAlignment="1">
      <alignment horizontal="right" vertical="top" wrapText="1"/>
    </xf>
    <xf numFmtId="0" fontId="1" fillId="5" borderId="0" xfId="66" applyFont="1" applyFill="1"/>
    <xf numFmtId="0" fontId="1" fillId="5" borderId="0" xfId="0" applyFont="1" applyFill="1"/>
    <xf numFmtId="0" fontId="0" fillId="0" borderId="0" xfId="0" applyAlignment="1">
      <alignment vertical="center" textRotation="255" wrapText="1"/>
    </xf>
    <xf numFmtId="0" fontId="0" fillId="9" borderId="0" xfId="0" applyFill="1" applyAlignment="1">
      <alignment vertical="center" textRotation="255" wrapText="1"/>
    </xf>
    <xf numFmtId="165" fontId="0" fillId="0" borderId="0" xfId="68" applyNumberFormat="1" applyFont="1" applyFill="1" applyBorder="1"/>
    <xf numFmtId="4" fontId="19" fillId="5" borderId="61" xfId="72" applyNumberFormat="1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9" borderId="0" xfId="0" applyFill="1" applyAlignment="1">
      <alignment horizontal="center" vertical="center" textRotation="90" wrapText="1"/>
    </xf>
    <xf numFmtId="0" fontId="48" fillId="0" borderId="0" xfId="0" applyFont="1" applyBorder="1" applyAlignment="1"/>
    <xf numFmtId="2" fontId="48" fillId="0" borderId="0" xfId="0" applyNumberFormat="1" applyFont="1" applyBorder="1" applyAlignment="1"/>
    <xf numFmtId="0" fontId="49" fillId="0" borderId="0" xfId="62" applyFont="1" applyFill="1" applyBorder="1" applyAlignment="1"/>
    <xf numFmtId="0" fontId="0" fillId="0" borderId="0" xfId="0" applyAlignment="1">
      <alignment vertical="center" textRotation="90" wrapText="1"/>
    </xf>
    <xf numFmtId="0" fontId="0" fillId="9" borderId="0" xfId="0" applyFill="1" applyAlignment="1">
      <alignment vertical="center" textRotation="90" wrapText="1"/>
    </xf>
    <xf numFmtId="43" fontId="19" fillId="0" borderId="0" xfId="2" applyFont="1" applyFill="1" applyBorder="1" applyAlignment="1">
      <alignment horizontal="center"/>
    </xf>
    <xf numFmtId="43" fontId="19" fillId="0" borderId="0" xfId="2" applyFont="1" applyFill="1" applyBorder="1" applyAlignment="1"/>
    <xf numFmtId="43" fontId="14" fillId="0" borderId="0" xfId="2" applyFont="1" applyFill="1" applyBorder="1"/>
    <xf numFmtId="174" fontId="48" fillId="0" borderId="0" xfId="0" applyNumberFormat="1" applyFont="1" applyFill="1" applyBorder="1"/>
    <xf numFmtId="174" fontId="0" fillId="0" borderId="0" xfId="0" applyNumberFormat="1" applyAlignment="1">
      <alignment vertical="center"/>
    </xf>
    <xf numFmtId="174" fontId="48" fillId="0" borderId="0" xfId="0" applyNumberFormat="1" applyFont="1" applyFill="1"/>
    <xf numFmtId="43" fontId="48" fillId="0" borderId="0" xfId="2" applyFont="1" applyFill="1"/>
    <xf numFmtId="2" fontId="48" fillId="0" borderId="0" xfId="62" applyNumberFormat="1" applyFont="1" applyFill="1"/>
    <xf numFmtId="1" fontId="0" fillId="0" borderId="0" xfId="0" applyNumberFormat="1"/>
    <xf numFmtId="0" fontId="0" fillId="0" borderId="0" xfId="0" applyFill="1" applyAlignment="1">
      <alignment vertical="center" textRotation="255" wrapText="1"/>
    </xf>
    <xf numFmtId="164" fontId="48" fillId="5" borderId="0" xfId="12" applyNumberFormat="1" applyFont="1" applyFill="1" applyBorder="1"/>
    <xf numFmtId="43" fontId="0" fillId="0" borderId="0" xfId="2" applyNumberFormat="1" applyFont="1" applyAlignment="1">
      <alignment horizontal="left" indent="1"/>
    </xf>
    <xf numFmtId="43" fontId="0" fillId="0" borderId="0" xfId="0" applyNumberFormat="1"/>
    <xf numFmtId="0" fontId="12" fillId="10" borderId="8" xfId="0" applyFont="1" applyFill="1" applyBorder="1" applyAlignment="1">
      <alignment horizontal="center"/>
    </xf>
    <xf numFmtId="0" fontId="12" fillId="10" borderId="142" xfId="0" applyFont="1" applyFill="1" applyBorder="1" applyAlignment="1">
      <alignment horizontal="center"/>
    </xf>
    <xf numFmtId="0" fontId="12" fillId="10" borderId="143" xfId="0" applyFont="1" applyFill="1" applyBorder="1" applyAlignment="1">
      <alignment horizontal="center"/>
    </xf>
    <xf numFmtId="0" fontId="12" fillId="10" borderId="144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43" fontId="12" fillId="10" borderId="37" xfId="11" applyFont="1" applyFill="1" applyBorder="1" applyAlignment="1">
      <alignment horizontal="center"/>
    </xf>
    <xf numFmtId="0" fontId="12" fillId="10" borderId="74" xfId="0" applyFont="1" applyFill="1" applyBorder="1" applyAlignment="1">
      <alignment horizontal="center"/>
    </xf>
    <xf numFmtId="0" fontId="12" fillId="10" borderId="103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right"/>
    </xf>
    <xf numFmtId="0" fontId="12" fillId="10" borderId="50" xfId="0" applyFont="1" applyFill="1" applyBorder="1" applyAlignment="1">
      <alignment horizontal="center"/>
    </xf>
    <xf numFmtId="0" fontId="12" fillId="10" borderId="106" xfId="0" applyFont="1" applyFill="1" applyBorder="1" applyAlignment="1">
      <alignment horizontal="center"/>
    </xf>
    <xf numFmtId="0" fontId="16" fillId="10" borderId="165" xfId="0" applyFont="1" applyFill="1" applyBorder="1" applyAlignment="1">
      <alignment horizontal="center" vertical="center"/>
    </xf>
    <xf numFmtId="0" fontId="16" fillId="10" borderId="166" xfId="0" applyFont="1" applyFill="1" applyBorder="1" applyAlignment="1">
      <alignment horizontal="center" vertical="center" wrapText="1"/>
    </xf>
    <xf numFmtId="0" fontId="16" fillId="10" borderId="166" xfId="0" applyFont="1" applyFill="1" applyBorder="1" applyAlignment="1">
      <alignment horizontal="center" vertical="center"/>
    </xf>
    <xf numFmtId="0" fontId="16" fillId="10" borderId="167" xfId="0" applyFont="1" applyFill="1" applyBorder="1" applyAlignment="1">
      <alignment horizontal="center" vertical="center"/>
    </xf>
    <xf numFmtId="0" fontId="16" fillId="10" borderId="168" xfId="0" applyFont="1" applyFill="1" applyBorder="1" applyAlignment="1">
      <alignment horizontal="center" vertical="center"/>
    </xf>
    <xf numFmtId="0" fontId="16" fillId="10" borderId="169" xfId="0" applyFont="1" applyFill="1" applyBorder="1" applyAlignment="1">
      <alignment horizontal="center" vertical="center" wrapText="1"/>
    </xf>
    <xf numFmtId="0" fontId="12" fillId="10" borderId="170" xfId="0" applyFont="1" applyFill="1" applyBorder="1" applyAlignment="1">
      <alignment horizontal="center" vertical="center"/>
    </xf>
    <xf numFmtId="0" fontId="12" fillId="10" borderId="171" xfId="0" applyFont="1" applyFill="1" applyBorder="1" applyAlignment="1">
      <alignment horizontal="center" vertical="center" textRotation="90" wrapText="1"/>
    </xf>
    <xf numFmtId="0" fontId="12" fillId="10" borderId="166" xfId="0" applyFont="1" applyFill="1" applyBorder="1" applyAlignment="1">
      <alignment horizontal="center" vertical="center" textRotation="90" wrapText="1"/>
    </xf>
    <xf numFmtId="0" fontId="12" fillId="10" borderId="172" xfId="0" applyFont="1" applyFill="1" applyBorder="1" applyAlignment="1">
      <alignment horizontal="center" vertical="center" textRotation="90" wrapText="1"/>
    </xf>
    <xf numFmtId="0" fontId="28" fillId="10" borderId="173" xfId="0" applyFont="1" applyFill="1" applyBorder="1" applyAlignment="1">
      <alignment horizontal="center" vertical="center" wrapText="1"/>
    </xf>
    <xf numFmtId="0" fontId="28" fillId="10" borderId="169" xfId="0" applyFont="1" applyFill="1" applyBorder="1" applyAlignment="1">
      <alignment horizontal="center" vertical="center" textRotation="90" wrapText="1"/>
    </xf>
    <xf numFmtId="0" fontId="12" fillId="10" borderId="170" xfId="0" applyFont="1" applyFill="1" applyBorder="1" applyAlignment="1">
      <alignment horizontal="center" vertical="center" textRotation="90" wrapText="1"/>
    </xf>
    <xf numFmtId="0" fontId="16" fillId="10" borderId="174" xfId="0" applyFont="1" applyFill="1" applyBorder="1" applyAlignment="1">
      <alignment horizontal="center" vertical="center"/>
    </xf>
    <xf numFmtId="0" fontId="16" fillId="10" borderId="175" xfId="0" applyFont="1" applyFill="1" applyBorder="1" applyAlignment="1">
      <alignment horizontal="center" vertical="center" wrapText="1"/>
    </xf>
    <xf numFmtId="0" fontId="12" fillId="10" borderId="176" xfId="0" applyFont="1" applyFill="1" applyBorder="1" applyAlignment="1">
      <alignment horizontal="center" vertical="center" textRotation="90" wrapText="1"/>
    </xf>
    <xf numFmtId="0" fontId="12" fillId="10" borderId="177" xfId="0" applyFont="1" applyFill="1" applyBorder="1" applyAlignment="1">
      <alignment horizontal="center" vertical="center" wrapText="1"/>
    </xf>
    <xf numFmtId="0" fontId="16" fillId="10" borderId="169" xfId="0" applyFont="1" applyFill="1" applyBorder="1" applyAlignment="1">
      <alignment horizontal="center" vertical="center" textRotation="90" wrapText="1"/>
    </xf>
    <xf numFmtId="0" fontId="16" fillId="10" borderId="176" xfId="0" applyFont="1" applyFill="1" applyBorder="1" applyAlignment="1">
      <alignment horizontal="center" vertical="center"/>
    </xf>
    <xf numFmtId="0" fontId="16" fillId="10" borderId="178" xfId="0" applyFont="1" applyFill="1" applyBorder="1" applyAlignment="1">
      <alignment horizontal="center" vertical="center"/>
    </xf>
    <xf numFmtId="0" fontId="12" fillId="10" borderId="170" xfId="0" applyFont="1" applyFill="1" applyBorder="1" applyAlignment="1">
      <alignment horizontal="center" vertical="center" wrapText="1"/>
    </xf>
    <xf numFmtId="0" fontId="12" fillId="10" borderId="173" xfId="0" applyFont="1" applyFill="1" applyBorder="1" applyAlignment="1">
      <alignment horizontal="center" vertical="center" wrapText="1"/>
    </xf>
    <xf numFmtId="0" fontId="16" fillId="10" borderId="171" xfId="0" applyFont="1" applyFill="1" applyBorder="1" applyAlignment="1">
      <alignment horizontal="center" vertical="center" textRotation="90" wrapText="1"/>
    </xf>
    <xf numFmtId="0" fontId="16" fillId="10" borderId="166" xfId="0" applyFont="1" applyFill="1" applyBorder="1" applyAlignment="1">
      <alignment horizontal="center" vertical="center" textRotation="90" wrapText="1"/>
    </xf>
    <xf numFmtId="0" fontId="16" fillId="10" borderId="172" xfId="0" applyFont="1" applyFill="1" applyBorder="1" applyAlignment="1">
      <alignment horizontal="center" vertical="center" textRotation="90" wrapText="1"/>
    </xf>
    <xf numFmtId="0" fontId="16" fillId="10" borderId="170" xfId="0" applyFont="1" applyFill="1" applyBorder="1" applyAlignment="1">
      <alignment horizontal="center" vertical="center" textRotation="90" wrapText="1"/>
    </xf>
    <xf numFmtId="2" fontId="39" fillId="14" borderId="179" xfId="12" applyNumberFormat="1" applyFont="1" applyFill="1" applyBorder="1" applyAlignment="1">
      <alignment horizontal="center" vertical="center" wrapText="1"/>
    </xf>
    <xf numFmtId="2" fontId="39" fillId="14" borderId="180" xfId="12" applyNumberFormat="1" applyFont="1" applyFill="1" applyBorder="1" applyAlignment="1">
      <alignment horizontal="center" vertical="center" wrapText="1"/>
    </xf>
    <xf numFmtId="4" fontId="39" fillId="14" borderId="180" xfId="12" applyNumberFormat="1" applyFont="1" applyFill="1" applyBorder="1" applyAlignment="1">
      <alignment horizontal="center" vertical="center" wrapText="1"/>
    </xf>
    <xf numFmtId="0" fontId="39" fillId="14" borderId="180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1" fillId="12" borderId="183" xfId="0" applyFont="1" applyFill="1" applyBorder="1" applyAlignment="1">
      <alignment horizontal="left"/>
    </xf>
    <xf numFmtId="0" fontId="60" fillId="0" borderId="184" xfId="0" applyFont="1" applyBorder="1" applyAlignment="1">
      <alignment horizontal="left"/>
    </xf>
    <xf numFmtId="4" fontId="60" fillId="0" borderId="184" xfId="0" applyNumberFormat="1" applyFont="1" applyBorder="1" applyAlignment="1">
      <alignment horizontal="center" vertical="center"/>
    </xf>
    <xf numFmtId="178" fontId="60" fillId="0" borderId="184" xfId="0" applyNumberFormat="1" applyFont="1" applyBorder="1" applyAlignment="1">
      <alignment horizontal="center"/>
    </xf>
    <xf numFmtId="0" fontId="59" fillId="12" borderId="186" xfId="0" applyFont="1" applyFill="1" applyBorder="1"/>
    <xf numFmtId="0" fontId="60" fillId="0" borderId="187" xfId="0" applyFont="1" applyBorder="1"/>
    <xf numFmtId="178" fontId="60" fillId="0" borderId="187" xfId="0" applyNumberFormat="1" applyFont="1" applyBorder="1" applyAlignment="1">
      <alignment horizontal="center"/>
    </xf>
    <xf numFmtId="0" fontId="60" fillId="0" borderId="187" xfId="0" applyFont="1" applyBorder="1" applyAlignment="1">
      <alignment horizontal="left"/>
    </xf>
    <xf numFmtId="0" fontId="51" fillId="8" borderId="187" xfId="0" applyFont="1" applyFill="1" applyBorder="1"/>
    <xf numFmtId="178" fontId="51" fillId="8" borderId="187" xfId="0" applyNumberFormat="1" applyFont="1" applyFill="1" applyBorder="1" applyAlignment="1">
      <alignment horizontal="center"/>
    </xf>
    <xf numFmtId="0" fontId="59" fillId="12" borderId="190" xfId="0" applyFont="1" applyFill="1" applyBorder="1"/>
    <xf numFmtId="0" fontId="61" fillId="12" borderId="191" xfId="0" applyFont="1" applyFill="1" applyBorder="1" applyAlignment="1">
      <alignment horizontal="left"/>
    </xf>
    <xf numFmtId="0" fontId="61" fillId="12" borderId="187" xfId="0" applyFont="1" applyFill="1" applyBorder="1"/>
    <xf numFmtId="178" fontId="61" fillId="12" borderId="187" xfId="0" applyNumberFormat="1" applyFont="1" applyFill="1" applyBorder="1" applyAlignment="1">
      <alignment horizontal="center"/>
    </xf>
    <xf numFmtId="0" fontId="51" fillId="12" borderId="192" xfId="0" applyFont="1" applyFill="1" applyBorder="1" applyAlignment="1">
      <alignment horizontal="left"/>
    </xf>
    <xf numFmtId="0" fontId="61" fillId="12" borderId="193" xfId="0" applyFont="1" applyFill="1" applyBorder="1" applyAlignment="1">
      <alignment horizontal="left"/>
    </xf>
    <xf numFmtId="0" fontId="61" fillId="12" borderId="194" xfId="0" applyFont="1" applyFill="1" applyBorder="1"/>
    <xf numFmtId="178" fontId="61" fillId="12" borderId="194" xfId="0" applyNumberFormat="1" applyFont="1" applyFill="1" applyBorder="1" applyAlignment="1">
      <alignment horizontal="center"/>
    </xf>
    <xf numFmtId="0" fontId="51" fillId="5" borderId="181" xfId="0" applyFont="1" applyFill="1" applyBorder="1" applyAlignment="1">
      <alignment horizontal="left" vertical="center"/>
    </xf>
    <xf numFmtId="0" fontId="51" fillId="5" borderId="22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4" fontId="51" fillId="5" borderId="22" xfId="0" applyNumberFormat="1" applyFont="1" applyFill="1" applyBorder="1" applyAlignment="1">
      <alignment horizontal="center" vertical="center"/>
    </xf>
    <xf numFmtId="0" fontId="60" fillId="13" borderId="184" xfId="0" applyFont="1" applyFill="1" applyBorder="1" applyAlignment="1">
      <alignment horizontal="left" vertical="top" wrapText="1"/>
    </xf>
    <xf numFmtId="0" fontId="51" fillId="8" borderId="187" xfId="0" applyFont="1" applyFill="1" applyBorder="1" applyAlignment="1">
      <alignment horizontal="left" vertical="top" wrapText="1"/>
    </xf>
    <xf numFmtId="0" fontId="60" fillId="13" borderId="187" xfId="0" applyFont="1" applyFill="1" applyBorder="1" applyAlignment="1">
      <alignment horizontal="left" vertical="top" wrapText="1"/>
    </xf>
    <xf numFmtId="0" fontId="11" fillId="5" borderId="0" xfId="12" applyFont="1" applyFill="1" applyAlignment="1">
      <alignment horizontal="left" vertical="top" wrapText="1"/>
    </xf>
    <xf numFmtId="0" fontId="60" fillId="13" borderId="189" xfId="0" applyFont="1" applyFill="1" applyBorder="1" applyAlignment="1">
      <alignment horizontal="left" vertical="top" wrapText="1"/>
    </xf>
    <xf numFmtId="0" fontId="61" fillId="12" borderId="187" xfId="0" applyFont="1" applyFill="1" applyBorder="1" applyAlignment="1">
      <alignment horizontal="left" vertical="top" wrapText="1"/>
    </xf>
    <xf numFmtId="0" fontId="61" fillId="12" borderId="194" xfId="0" applyFont="1" applyFill="1" applyBorder="1" applyAlignment="1">
      <alignment horizontal="left" vertical="top" wrapText="1"/>
    </xf>
    <xf numFmtId="0" fontId="51" fillId="5" borderId="22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1" fillId="0" borderId="187" xfId="0" applyFont="1" applyBorder="1" applyAlignment="1">
      <alignment horizontal="left"/>
    </xf>
    <xf numFmtId="0" fontId="1" fillId="5" borderId="0" xfId="12" applyFont="1" applyFill="1" applyAlignment="1">
      <alignment horizontal="left" vertical="top" wrapText="1"/>
    </xf>
    <xf numFmtId="0" fontId="46" fillId="13" borderId="184" xfId="0" applyFont="1" applyFill="1" applyBorder="1" applyAlignment="1">
      <alignment horizontal="left" vertical="top"/>
    </xf>
    <xf numFmtId="0" fontId="46" fillId="13" borderId="187" xfId="0" applyFont="1" applyFill="1" applyBorder="1" applyAlignment="1">
      <alignment vertical="top"/>
    </xf>
    <xf numFmtId="0" fontId="46" fillId="13" borderId="189" xfId="0" applyFont="1" applyFill="1" applyBorder="1" applyAlignment="1">
      <alignment vertical="top"/>
    </xf>
    <xf numFmtId="0" fontId="56" fillId="8" borderId="187" xfId="0" applyFont="1" applyFill="1" applyBorder="1" applyAlignment="1">
      <alignment horizontal="left" vertical="top"/>
    </xf>
    <xf numFmtId="0" fontId="46" fillId="13" borderId="187" xfId="0" applyFont="1" applyFill="1" applyBorder="1" applyAlignment="1">
      <alignment horizontal="left" vertical="top"/>
    </xf>
    <xf numFmtId="0" fontId="46" fillId="0" borderId="187" xfId="0" applyFont="1" applyBorder="1" applyAlignment="1">
      <alignment vertical="top"/>
    </xf>
    <xf numFmtId="0" fontId="46" fillId="13" borderId="189" xfId="0" applyFont="1" applyFill="1" applyBorder="1" applyAlignment="1">
      <alignment horizontal="left" vertical="top"/>
    </xf>
    <xf numFmtId="0" fontId="56" fillId="8" borderId="187" xfId="0" applyFont="1" applyFill="1" applyBorder="1" applyAlignment="1">
      <alignment vertical="top"/>
    </xf>
    <xf numFmtId="0" fontId="37" fillId="12" borderId="187" xfId="0" applyFont="1" applyFill="1" applyBorder="1" applyAlignment="1">
      <alignment vertical="top"/>
    </xf>
    <xf numFmtId="0" fontId="37" fillId="12" borderId="194" xfId="0" applyFont="1" applyFill="1" applyBorder="1" applyAlignment="1">
      <alignment vertical="top"/>
    </xf>
    <xf numFmtId="0" fontId="56" fillId="5" borderId="22" xfId="0" applyFont="1" applyFill="1" applyBorder="1" applyAlignment="1">
      <alignment vertical="top"/>
    </xf>
    <xf numFmtId="0" fontId="1" fillId="5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6" fillId="13" borderId="184" xfId="0" applyFont="1" applyFill="1" applyBorder="1" applyAlignment="1">
      <alignment horizontal="center"/>
    </xf>
    <xf numFmtId="0" fontId="46" fillId="0" borderId="184" xfId="0" applyFont="1" applyBorder="1" applyAlignment="1">
      <alignment horizontal="center"/>
    </xf>
    <xf numFmtId="0" fontId="46" fillId="13" borderId="187" xfId="0" applyFont="1" applyFill="1" applyBorder="1" applyAlignment="1">
      <alignment horizontal="center"/>
    </xf>
    <xf numFmtId="0" fontId="46" fillId="0" borderId="187" xfId="0" applyFont="1" applyBorder="1" applyAlignment="1">
      <alignment horizontal="center"/>
    </xf>
    <xf numFmtId="0" fontId="46" fillId="13" borderId="189" xfId="0" applyFont="1" applyFill="1" applyBorder="1" applyAlignment="1">
      <alignment horizontal="center"/>
    </xf>
    <xf numFmtId="0" fontId="56" fillId="8" borderId="187" xfId="0" applyFont="1" applyFill="1" applyBorder="1" applyAlignment="1">
      <alignment horizontal="center"/>
    </xf>
    <xf numFmtId="0" fontId="37" fillId="12" borderId="187" xfId="0" applyFont="1" applyFill="1" applyBorder="1" applyAlignment="1">
      <alignment horizontal="center"/>
    </xf>
    <xf numFmtId="0" fontId="37" fillId="12" borderId="194" xfId="0" applyFont="1" applyFill="1" applyBorder="1" applyAlignment="1">
      <alignment horizontal="center"/>
    </xf>
    <xf numFmtId="0" fontId="56" fillId="5" borderId="2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12" applyFont="1" applyFill="1" applyAlignment="1">
      <alignment horizontal="center" vertical="top" wrapText="1"/>
    </xf>
    <xf numFmtId="0" fontId="46" fillId="13" borderId="184" xfId="0" applyFont="1" applyFill="1" applyBorder="1" applyAlignment="1">
      <alignment horizontal="center" vertical="top" wrapText="1"/>
    </xf>
    <xf numFmtId="0" fontId="46" fillId="13" borderId="187" xfId="0" applyFont="1" applyFill="1" applyBorder="1" applyAlignment="1">
      <alignment horizontal="center" vertical="top" wrapText="1"/>
    </xf>
    <xf numFmtId="0" fontId="46" fillId="13" borderId="189" xfId="0" applyFont="1" applyFill="1" applyBorder="1" applyAlignment="1">
      <alignment horizontal="center" vertical="top" wrapText="1"/>
    </xf>
    <xf numFmtId="0" fontId="56" fillId="8" borderId="187" xfId="0" applyFont="1" applyFill="1" applyBorder="1" applyAlignment="1">
      <alignment horizontal="center" vertical="top" wrapText="1"/>
    </xf>
    <xf numFmtId="0" fontId="46" fillId="0" borderId="187" xfId="0" applyFont="1" applyBorder="1" applyAlignment="1">
      <alignment horizontal="center" vertical="top" wrapText="1"/>
    </xf>
    <xf numFmtId="0" fontId="37" fillId="12" borderId="187" xfId="0" applyFont="1" applyFill="1" applyBorder="1" applyAlignment="1">
      <alignment horizontal="center" vertical="top" wrapText="1"/>
    </xf>
    <xf numFmtId="0" fontId="37" fillId="12" borderId="194" xfId="0" applyFont="1" applyFill="1" applyBorder="1" applyAlignment="1">
      <alignment horizontal="center" vertical="top" wrapText="1"/>
    </xf>
    <xf numFmtId="0" fontId="56" fillId="5" borderId="22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12" applyFont="1" applyFill="1" applyAlignment="1">
      <alignment horizontal="center" vertical="top"/>
    </xf>
    <xf numFmtId="0" fontId="1" fillId="5" borderId="0" xfId="12" applyFont="1" applyFill="1" applyAlignment="1">
      <alignment horizontal="center" vertical="top"/>
    </xf>
    <xf numFmtId="0" fontId="46" fillId="0" borderId="184" xfId="0" applyFont="1" applyBorder="1" applyAlignment="1">
      <alignment horizontal="center" vertical="top"/>
    </xf>
    <xf numFmtId="0" fontId="46" fillId="0" borderId="187" xfId="0" applyFont="1" applyBorder="1" applyAlignment="1">
      <alignment horizontal="center" vertical="top"/>
    </xf>
    <xf numFmtId="0" fontId="56" fillId="8" borderId="187" xfId="0" applyFont="1" applyFill="1" applyBorder="1" applyAlignment="1">
      <alignment horizontal="center" vertical="top"/>
    </xf>
    <xf numFmtId="0" fontId="37" fillId="12" borderId="187" xfId="0" applyFont="1" applyFill="1" applyBorder="1" applyAlignment="1">
      <alignment horizontal="center" vertical="top"/>
    </xf>
    <xf numFmtId="0" fontId="37" fillId="12" borderId="194" xfId="0" applyFont="1" applyFill="1" applyBorder="1" applyAlignment="1">
      <alignment horizontal="center" vertical="top"/>
    </xf>
    <xf numFmtId="0" fontId="56" fillId="5" borderId="22" xfId="0" applyFont="1" applyFill="1" applyBorder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60" fillId="0" borderId="187" xfId="0" applyNumberFormat="1" applyFont="1" applyBorder="1" applyAlignment="1">
      <alignment horizontal="center" vertical="center"/>
    </xf>
    <xf numFmtId="4" fontId="51" fillId="8" borderId="187" xfId="0" applyNumberFormat="1" applyFont="1" applyFill="1" applyBorder="1" applyAlignment="1">
      <alignment horizontal="center" vertical="center"/>
    </xf>
    <xf numFmtId="4" fontId="61" fillId="12" borderId="187" xfId="0" applyNumberFormat="1" applyFont="1" applyFill="1" applyBorder="1" applyAlignment="1">
      <alignment horizontal="center" vertical="center"/>
    </xf>
    <xf numFmtId="4" fontId="61" fillId="12" borderId="194" xfId="0" applyNumberFormat="1" applyFon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69" fontId="39" fillId="14" borderId="180" xfId="12" applyNumberFormat="1" applyFont="1" applyFill="1" applyBorder="1" applyAlignment="1">
      <alignment horizontal="center" vertical="center" wrapText="1"/>
    </xf>
    <xf numFmtId="3" fontId="29" fillId="0" borderId="0" xfId="12" applyNumberFormat="1" applyFont="1" applyFill="1" applyAlignment="1">
      <alignment horizontal="right" indent="1"/>
    </xf>
    <xf numFmtId="3" fontId="11" fillId="5" borderId="0" xfId="2" applyNumberFormat="1" applyFont="1" applyFill="1" applyAlignment="1">
      <alignment horizontal="right" indent="1"/>
    </xf>
    <xf numFmtId="3" fontId="39" fillId="14" borderId="182" xfId="2" applyNumberFormat="1" applyFont="1" applyFill="1" applyBorder="1" applyAlignment="1">
      <alignment horizontal="right" vertical="center" wrapText="1" indent="1"/>
    </xf>
    <xf numFmtId="176" fontId="60" fillId="0" borderId="185" xfId="0" applyNumberFormat="1" applyFont="1" applyBorder="1" applyAlignment="1">
      <alignment horizontal="right" indent="1"/>
    </xf>
    <xf numFmtId="176" fontId="60" fillId="0" borderId="188" xfId="0" applyNumberFormat="1" applyFont="1" applyBorder="1" applyAlignment="1">
      <alignment horizontal="right" vertical="center" indent="1"/>
    </xf>
    <xf numFmtId="176" fontId="51" fillId="8" borderId="188" xfId="0" applyNumberFormat="1" applyFont="1" applyFill="1" applyBorder="1" applyAlignment="1">
      <alignment horizontal="right" indent="1"/>
    </xf>
    <xf numFmtId="176" fontId="60" fillId="0" borderId="188" xfId="0" applyNumberFormat="1" applyFont="1" applyBorder="1" applyAlignment="1">
      <alignment horizontal="right" indent="1"/>
    </xf>
    <xf numFmtId="176" fontId="61" fillId="12" borderId="188" xfId="0" applyNumberFormat="1" applyFont="1" applyFill="1" applyBorder="1" applyAlignment="1">
      <alignment horizontal="right" indent="1"/>
    </xf>
    <xf numFmtId="176" fontId="61" fillId="12" borderId="195" xfId="0" applyNumberFormat="1" applyFont="1" applyFill="1" applyBorder="1" applyAlignment="1">
      <alignment horizontal="right" indent="1"/>
    </xf>
    <xf numFmtId="3" fontId="51" fillId="5" borderId="93" xfId="0" applyNumberFormat="1" applyFont="1" applyFill="1" applyBorder="1" applyAlignment="1">
      <alignment horizontal="right" vertical="center" indent="1"/>
    </xf>
    <xf numFmtId="0" fontId="0" fillId="5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29" fillId="5" borderId="0" xfId="12" applyFont="1" applyFill="1" applyAlignment="1">
      <alignment horizontal="center" vertical="top"/>
    </xf>
    <xf numFmtId="0" fontId="11" fillId="5" borderId="0" xfId="12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60" fillId="13" borderId="184" xfId="0" applyFont="1" applyFill="1" applyBorder="1" applyAlignment="1">
      <alignment horizontal="center" vertical="top"/>
    </xf>
    <xf numFmtId="0" fontId="60" fillId="13" borderId="187" xfId="0" applyFont="1" applyFill="1" applyBorder="1" applyAlignment="1">
      <alignment horizontal="center" vertical="top"/>
    </xf>
    <xf numFmtId="0" fontId="60" fillId="13" borderId="189" xfId="0" applyFont="1" applyFill="1" applyBorder="1" applyAlignment="1">
      <alignment horizontal="center" vertical="top"/>
    </xf>
    <xf numFmtId="0" fontId="51" fillId="8" borderId="187" xfId="0" applyFont="1" applyFill="1" applyBorder="1" applyAlignment="1">
      <alignment horizontal="center" vertical="top"/>
    </xf>
    <xf numFmtId="0" fontId="60" fillId="0" borderId="187" xfId="0" applyFont="1" applyBorder="1" applyAlignment="1">
      <alignment horizontal="center" vertical="top"/>
    </xf>
    <xf numFmtId="0" fontId="61" fillId="12" borderId="187" xfId="0" applyFont="1" applyFill="1" applyBorder="1" applyAlignment="1">
      <alignment horizontal="center" vertical="top"/>
    </xf>
    <xf numFmtId="0" fontId="61" fillId="12" borderId="194" xfId="0" applyFont="1" applyFill="1" applyBorder="1" applyAlignment="1">
      <alignment horizontal="center" vertical="top"/>
    </xf>
    <xf numFmtId="0" fontId="51" fillId="5" borderId="22" xfId="0" applyFont="1" applyFill="1" applyBorder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12" fillId="10" borderId="14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2" fillId="10" borderId="158" xfId="12" applyFont="1" applyFill="1" applyBorder="1" applyAlignment="1">
      <alignment horizontal="center" vertical="center"/>
    </xf>
    <xf numFmtId="0" fontId="12" fillId="10" borderId="7" xfId="12" applyFont="1" applyFill="1" applyBorder="1" applyAlignment="1">
      <alignment horizontal="center" vertical="center"/>
    </xf>
    <xf numFmtId="0" fontId="12" fillId="10" borderId="159" xfId="12" applyFont="1" applyFill="1" applyBorder="1" applyAlignment="1">
      <alignment horizontal="center" vertical="center"/>
    </xf>
    <xf numFmtId="0" fontId="12" fillId="10" borderId="162" xfId="12" applyFont="1" applyFill="1" applyBorder="1" applyAlignment="1">
      <alignment horizontal="center" vertical="center"/>
    </xf>
    <xf numFmtId="0" fontId="12" fillId="10" borderId="157" xfId="12" applyFont="1" applyFill="1" applyBorder="1" applyAlignment="1">
      <alignment horizontal="center" vertical="center"/>
    </xf>
    <xf numFmtId="0" fontId="12" fillId="10" borderId="26" xfId="12" applyFont="1" applyFill="1" applyBorder="1" applyAlignment="1">
      <alignment horizontal="center" vertical="center"/>
    </xf>
    <xf numFmtId="0" fontId="12" fillId="11" borderId="152" xfId="12" applyFont="1" applyFill="1" applyBorder="1" applyAlignment="1">
      <alignment horizontal="center" vertical="center" wrapText="1"/>
    </xf>
    <xf numFmtId="0" fontId="12" fillId="11" borderId="35" xfId="12" applyFont="1" applyFill="1" applyBorder="1" applyAlignment="1">
      <alignment horizontal="center" vertical="center" wrapText="1"/>
    </xf>
    <xf numFmtId="0" fontId="12" fillId="11" borderId="14" xfId="12" applyFont="1" applyFill="1" applyBorder="1" applyAlignment="1">
      <alignment horizontal="center" vertical="center" wrapText="1"/>
    </xf>
    <xf numFmtId="0" fontId="12" fillId="10" borderId="141" xfId="12" applyFont="1" applyFill="1" applyBorder="1" applyAlignment="1">
      <alignment horizontal="center" vertical="center"/>
    </xf>
    <xf numFmtId="0" fontId="12" fillId="10" borderId="1" xfId="12" applyFont="1" applyFill="1" applyBorder="1" applyAlignment="1">
      <alignment horizontal="center" vertical="center"/>
    </xf>
    <xf numFmtId="0" fontId="12" fillId="10" borderId="4" xfId="12" applyFont="1" applyFill="1" applyBorder="1" applyAlignment="1">
      <alignment horizontal="center" vertical="center"/>
    </xf>
    <xf numFmtId="0" fontId="12" fillId="10" borderId="153" xfId="12" applyFont="1" applyFill="1" applyBorder="1" applyAlignment="1">
      <alignment horizontal="center" vertical="center"/>
    </xf>
    <xf numFmtId="0" fontId="12" fillId="10" borderId="67" xfId="12" applyFont="1" applyFill="1" applyBorder="1" applyAlignment="1">
      <alignment horizontal="center" vertical="center"/>
    </xf>
    <xf numFmtId="0" fontId="12" fillId="10" borderId="154" xfId="12" applyFont="1" applyFill="1" applyBorder="1" applyAlignment="1">
      <alignment horizontal="center" vertical="center"/>
    </xf>
    <xf numFmtId="0" fontId="12" fillId="10" borderId="17" xfId="12" applyFont="1" applyFill="1" applyBorder="1" applyAlignment="1">
      <alignment horizontal="center" vertical="center"/>
    </xf>
    <xf numFmtId="0" fontId="12" fillId="10" borderId="155" xfId="12" applyFont="1" applyFill="1" applyBorder="1" applyAlignment="1">
      <alignment horizontal="center" vertical="center"/>
    </xf>
    <xf numFmtId="0" fontId="12" fillId="10" borderId="54" xfId="12" applyFont="1" applyFill="1" applyBorder="1" applyAlignment="1">
      <alignment horizontal="center" vertical="center"/>
    </xf>
    <xf numFmtId="0" fontId="12" fillId="10" borderId="156" xfId="12" applyFont="1" applyFill="1" applyBorder="1" applyAlignment="1">
      <alignment horizontal="center" vertical="center"/>
    </xf>
    <xf numFmtId="0" fontId="12" fillId="10" borderId="161" xfId="12" applyFont="1" applyFill="1" applyBorder="1" applyAlignment="1">
      <alignment horizontal="center" vertical="center"/>
    </xf>
    <xf numFmtId="0" fontId="12" fillId="10" borderId="145" xfId="12" applyFont="1" applyFill="1" applyBorder="1" applyAlignment="1">
      <alignment horizontal="center" vertical="center"/>
    </xf>
    <xf numFmtId="0" fontId="12" fillId="10" borderId="146" xfId="12" applyFont="1" applyFill="1" applyBorder="1" applyAlignment="1">
      <alignment horizontal="center" vertical="center"/>
    </xf>
    <xf numFmtId="0" fontId="12" fillId="10" borderId="147" xfId="12" applyFont="1" applyFill="1" applyBorder="1" applyAlignment="1">
      <alignment horizontal="center" vertical="center"/>
    </xf>
    <xf numFmtId="0" fontId="12" fillId="10" borderId="148" xfId="12" applyFont="1" applyFill="1" applyBorder="1" applyAlignment="1">
      <alignment horizontal="center" vertical="center"/>
    </xf>
    <xf numFmtId="0" fontId="12" fillId="10" borderId="149" xfId="12" applyFont="1" applyFill="1" applyBorder="1" applyAlignment="1">
      <alignment horizontal="center" vertical="center"/>
    </xf>
    <xf numFmtId="0" fontId="12" fillId="10" borderId="150" xfId="12" applyFont="1" applyFill="1" applyBorder="1" applyAlignment="1">
      <alignment horizontal="center" vertical="center"/>
    </xf>
    <xf numFmtId="0" fontId="12" fillId="10" borderId="151" xfId="12" applyFont="1" applyFill="1" applyBorder="1" applyAlignment="1">
      <alignment horizontal="center" vertical="center"/>
    </xf>
    <xf numFmtId="0" fontId="12" fillId="10" borderId="160" xfId="12" applyFont="1" applyFill="1" applyBorder="1" applyAlignment="1">
      <alignment horizontal="center" vertical="center"/>
    </xf>
    <xf numFmtId="0" fontId="12" fillId="10" borderId="27" xfId="12" applyFont="1" applyFill="1" applyBorder="1" applyAlignment="1">
      <alignment horizontal="center" vertical="center"/>
    </xf>
    <xf numFmtId="0" fontId="12" fillId="11" borderId="152" xfId="0" applyFont="1" applyFill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0" borderId="159" xfId="0" applyFont="1" applyFill="1" applyBorder="1" applyAlignment="1">
      <alignment horizontal="center" vertical="center"/>
    </xf>
    <xf numFmtId="0" fontId="12" fillId="10" borderId="162" xfId="0" applyFont="1" applyFill="1" applyBorder="1" applyAlignment="1">
      <alignment horizontal="center" vertical="center"/>
    </xf>
    <xf numFmtId="0" fontId="12" fillId="10" borderId="157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164" xfId="0" applyFont="1" applyFill="1" applyBorder="1" applyAlignment="1">
      <alignment horizontal="center" vertical="center"/>
    </xf>
    <xf numFmtId="0" fontId="12" fillId="10" borderId="106" xfId="0" applyFont="1" applyFill="1" applyBorder="1" applyAlignment="1">
      <alignment horizontal="center" vertical="center"/>
    </xf>
    <xf numFmtId="0" fontId="12" fillId="10" borderId="160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2" fillId="10" borderId="163" xfId="0" applyFont="1" applyFill="1" applyBorder="1" applyAlignment="1">
      <alignment horizontal="center" vertical="center"/>
    </xf>
    <xf numFmtId="0" fontId="12" fillId="10" borderId="149" xfId="0" applyFont="1" applyFill="1" applyBorder="1" applyAlignment="1">
      <alignment horizontal="center" vertical="center"/>
    </xf>
    <xf numFmtId="0" fontId="12" fillId="10" borderId="15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49" fillId="2" borderId="0" xfId="0" applyFont="1" applyFill="1" applyBorder="1"/>
    <xf numFmtId="0" fontId="48" fillId="0" borderId="0" xfId="0" applyFont="1" applyBorder="1"/>
    <xf numFmtId="4" fontId="49" fillId="0" borderId="0" xfId="67" applyNumberFormat="1" applyFont="1" applyFill="1" applyBorder="1" applyAlignment="1">
      <alignment horizontal="center" wrapText="1"/>
    </xf>
    <xf numFmtId="0" fontId="49" fillId="0" borderId="0" xfId="63" applyFont="1" applyBorder="1" applyAlignment="1">
      <alignment horizontal="left" wrapText="1"/>
    </xf>
    <xf numFmtId="0" fontId="55" fillId="0" borderId="0" xfId="63" applyFont="1" applyBorder="1" applyAlignment="1">
      <alignment horizontal="center" vertical="center" wrapText="1"/>
    </xf>
    <xf numFmtId="0" fontId="49" fillId="0" borderId="0" xfId="63" applyFont="1" applyBorder="1" applyAlignment="1">
      <alignment horizontal="center" wrapText="1"/>
    </xf>
    <xf numFmtId="0" fontId="55" fillId="5" borderId="0" xfId="65" applyFont="1" applyFill="1" applyBorder="1" applyAlignment="1">
      <alignment horizontal="center" vertical="center" wrapText="1"/>
    </xf>
    <xf numFmtId="0" fontId="49" fillId="5" borderId="0" xfId="65" applyFont="1" applyFill="1" applyBorder="1"/>
    <xf numFmtId="0" fontId="48" fillId="5" borderId="0" xfId="65" applyFont="1" applyFill="1" applyBorder="1"/>
    <xf numFmtId="0" fontId="49" fillId="5" borderId="0" xfId="65" applyFont="1" applyFill="1" applyBorder="1" applyAlignment="1">
      <alignment horizontal="left" wrapText="1"/>
    </xf>
    <xf numFmtId="0" fontId="49" fillId="5" borderId="0" xfId="65" applyFont="1" applyFill="1" applyBorder="1" applyAlignment="1">
      <alignment horizontal="center" wrapText="1"/>
    </xf>
    <xf numFmtId="4" fontId="49" fillId="5" borderId="0" xfId="67" applyNumberFormat="1" applyFont="1" applyFill="1" applyBorder="1" applyAlignment="1">
      <alignment horizontal="center" wrapText="1"/>
    </xf>
    <xf numFmtId="0" fontId="55" fillId="5" borderId="0" xfId="66" applyFont="1" applyFill="1" applyBorder="1" applyAlignment="1">
      <alignment horizontal="center" vertical="center" wrapText="1"/>
    </xf>
    <xf numFmtId="0" fontId="49" fillId="5" borderId="0" xfId="66" applyFont="1" applyFill="1" applyBorder="1"/>
    <xf numFmtId="0" fontId="48" fillId="5" borderId="0" xfId="66" applyFont="1" applyFill="1" applyBorder="1"/>
    <xf numFmtId="0" fontId="49" fillId="5" borderId="0" xfId="66" applyFont="1" applyFill="1" applyBorder="1" applyAlignment="1">
      <alignment horizontal="left" wrapText="1"/>
    </xf>
    <xf numFmtId="0" fontId="49" fillId="5" borderId="0" xfId="66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" fillId="5" borderId="0" xfId="0" applyFont="1" applyFill="1" applyAlignment="1">
      <alignment horizontal="left" vertical="top" wrapText="1"/>
    </xf>
    <xf numFmtId="0" fontId="62" fillId="5" borderId="0" xfId="12" applyFont="1" applyFill="1" applyAlignment="1">
      <alignment horizontal="left"/>
    </xf>
    <xf numFmtId="0" fontId="46" fillId="13" borderId="196" xfId="0" applyFont="1" applyFill="1" applyBorder="1" applyAlignment="1">
      <alignment vertical="top"/>
    </xf>
    <xf numFmtId="0" fontId="46" fillId="13" borderId="196" xfId="0" applyFont="1" applyFill="1" applyBorder="1" applyAlignment="1">
      <alignment horizontal="center"/>
    </xf>
    <xf numFmtId="0" fontId="60" fillId="13" borderId="196" xfId="0" applyFont="1" applyFill="1" applyBorder="1" applyAlignment="1">
      <alignment horizontal="center" vertical="top"/>
    </xf>
    <xf numFmtId="0" fontId="46" fillId="13" borderId="196" xfId="0" applyFont="1" applyFill="1" applyBorder="1" applyAlignment="1">
      <alignment horizontal="center" vertical="top" wrapText="1"/>
    </xf>
    <xf numFmtId="4" fontId="60" fillId="0" borderId="187" xfId="0" applyNumberFormat="1" applyFont="1" applyBorder="1" applyAlignment="1">
      <alignment horizontal="right" vertical="center"/>
    </xf>
    <xf numFmtId="169" fontId="29" fillId="5" borderId="0" xfId="12" applyNumberFormat="1" applyFont="1" applyFill="1" applyAlignment="1">
      <alignment horizontal="right" vertical="center" indent="1"/>
    </xf>
    <xf numFmtId="169" fontId="11" fillId="5" borderId="0" xfId="12" applyNumberFormat="1" applyFont="1" applyFill="1" applyAlignment="1">
      <alignment horizontal="right" vertical="center" indent="1"/>
    </xf>
    <xf numFmtId="4" fontId="60" fillId="0" borderId="184" xfId="0" applyNumberFormat="1" applyFont="1" applyBorder="1" applyAlignment="1">
      <alignment horizontal="right" vertical="center" indent="1"/>
    </xf>
    <xf numFmtId="4" fontId="60" fillId="0" borderId="187" xfId="0" applyNumberFormat="1" applyFont="1" applyBorder="1" applyAlignment="1">
      <alignment horizontal="right" vertical="center" indent="1"/>
    </xf>
    <xf numFmtId="4" fontId="51" fillId="8" borderId="187" xfId="0" applyNumberFormat="1" applyFont="1" applyFill="1" applyBorder="1" applyAlignment="1">
      <alignment horizontal="right" vertical="center" indent="1"/>
    </xf>
    <xf numFmtId="4" fontId="61" fillId="12" borderId="187" xfId="0" applyNumberFormat="1" applyFont="1" applyFill="1" applyBorder="1" applyAlignment="1">
      <alignment horizontal="right" vertical="center" indent="1"/>
    </xf>
    <xf numFmtId="4" fontId="61" fillId="12" borderId="194" xfId="0" applyNumberFormat="1" applyFont="1" applyFill="1" applyBorder="1" applyAlignment="1">
      <alignment horizontal="right" vertical="center" indent="1"/>
    </xf>
    <xf numFmtId="4" fontId="51" fillId="5" borderId="22" xfId="0" applyNumberFormat="1" applyFont="1" applyFill="1" applyBorder="1" applyAlignment="1">
      <alignment horizontal="right" vertical="center" indent="1"/>
    </xf>
    <xf numFmtId="169" fontId="1" fillId="5" borderId="0" xfId="2" applyNumberFormat="1" applyFont="1" applyFill="1" applyAlignment="1">
      <alignment horizontal="right" indent="1"/>
    </xf>
    <xf numFmtId="169" fontId="0" fillId="5" borderId="0" xfId="0" applyNumberFormat="1" applyFill="1" applyAlignment="1">
      <alignment horizontal="right" indent="1"/>
    </xf>
    <xf numFmtId="169" fontId="0" fillId="0" borderId="0" xfId="0" applyNumberFormat="1" applyAlignment="1">
      <alignment horizontal="right" indent="1"/>
    </xf>
    <xf numFmtId="0" fontId="59" fillId="12" borderId="186" xfId="0" applyFont="1" applyFill="1" applyBorder="1" applyAlignment="1">
      <alignment vertical="center"/>
    </xf>
    <xf numFmtId="0" fontId="60" fillId="13" borderId="187" xfId="0" applyFont="1" applyFill="1" applyBorder="1" applyAlignment="1">
      <alignment horizontal="left" vertical="center" wrapText="1"/>
    </xf>
    <xf numFmtId="0" fontId="60" fillId="0" borderId="187" xfId="0" applyFont="1" applyBorder="1" applyAlignment="1">
      <alignment horizontal="left" vertical="center"/>
    </xf>
    <xf numFmtId="0" fontId="46" fillId="13" borderId="189" xfId="0" applyFont="1" applyFill="1" applyBorder="1" applyAlignment="1">
      <alignment horizontal="left" vertical="center"/>
    </xf>
    <xf numFmtId="0" fontId="46" fillId="13" borderId="189" xfId="0" applyFont="1" applyFill="1" applyBorder="1" applyAlignment="1">
      <alignment horizontal="center" vertical="center"/>
    </xf>
    <xf numFmtId="0" fontId="46" fillId="0" borderId="187" xfId="0" applyFont="1" applyBorder="1" applyAlignment="1">
      <alignment horizontal="center" vertical="center"/>
    </xf>
    <xf numFmtId="0" fontId="60" fillId="13" borderId="189" xfId="0" applyFont="1" applyFill="1" applyBorder="1" applyAlignment="1">
      <alignment horizontal="center" vertical="center"/>
    </xf>
    <xf numFmtId="0" fontId="46" fillId="13" borderId="189" xfId="0" applyFont="1" applyFill="1" applyBorder="1" applyAlignment="1">
      <alignment horizontal="center" vertical="center" wrapText="1"/>
    </xf>
    <xf numFmtId="178" fontId="60" fillId="0" borderId="187" xfId="0" applyNumberFormat="1" applyFont="1" applyBorder="1" applyAlignment="1">
      <alignment horizontal="center" vertical="center"/>
    </xf>
    <xf numFmtId="176" fontId="60" fillId="0" borderId="188" xfId="0" applyNumberFormat="1" applyFont="1" applyBorder="1" applyAlignment="1">
      <alignment horizontal="right" vertical="center"/>
    </xf>
  </cellXfs>
  <cellStyles count="75">
    <cellStyle name="Euro" xfId="1"/>
    <cellStyle name="Millares" xfId="2" builtinId="3"/>
    <cellStyle name="Millares 2" xfId="3"/>
    <cellStyle name="Millares 2 2" xfId="4"/>
    <cellStyle name="Millares 2 3" xfId="5"/>
    <cellStyle name="Millares 2 4" xfId="6"/>
    <cellStyle name="Millares 3" xfId="7"/>
    <cellStyle name="Millares 4" xfId="8"/>
    <cellStyle name="Millares 5" xfId="9"/>
    <cellStyle name="Millares 6" xfId="10"/>
    <cellStyle name="Millares 7" xfId="11"/>
    <cellStyle name="Normal" xfId="0" builtinId="0"/>
    <cellStyle name="Normal 2" xfId="12"/>
    <cellStyle name="Normal 2 2" xfId="13"/>
    <cellStyle name="Normal 2 3" xfId="14"/>
    <cellStyle name="Normal 2 4" xfId="15"/>
    <cellStyle name="Normal 2 4 2" xfId="16"/>
    <cellStyle name="Normal 2 4 3" xfId="17"/>
    <cellStyle name="Normal 2 5" xfId="18"/>
    <cellStyle name="Normal 22" xfId="19"/>
    <cellStyle name="Normal 23" xfId="20"/>
    <cellStyle name="Normal 3" xfId="21"/>
    <cellStyle name="Normal 4" xfId="22"/>
    <cellStyle name="Normal 4 10" xfId="23"/>
    <cellStyle name="Normal 4 10 2" xfId="24"/>
    <cellStyle name="Normal 4 11" xfId="25"/>
    <cellStyle name="Normal 4 11 2" xfId="26"/>
    <cellStyle name="Normal 4 12" xfId="27"/>
    <cellStyle name="Normal 4 12 2" xfId="28"/>
    <cellStyle name="Normal 4 13" xfId="29"/>
    <cellStyle name="Normal 4 13 2" xfId="30"/>
    <cellStyle name="Normal 4 14" xfId="31"/>
    <cellStyle name="Normal 4 14 2" xfId="32"/>
    <cellStyle name="Normal 4 15" xfId="33"/>
    <cellStyle name="Normal 4 15 2" xfId="34"/>
    <cellStyle name="Normal 4 16" xfId="35"/>
    <cellStyle name="Normal 4 16 2" xfId="36"/>
    <cellStyle name="Normal 4 17" xfId="37"/>
    <cellStyle name="Normal 4 17 2" xfId="38"/>
    <cellStyle name="Normal 4 18" xfId="39"/>
    <cellStyle name="Normal 4 18 2" xfId="40"/>
    <cellStyle name="Normal 4 19" xfId="41"/>
    <cellStyle name="Normal 4 19 2" xfId="42"/>
    <cellStyle name="Normal 4 2" xfId="43"/>
    <cellStyle name="Normal 4 2 2" xfId="44"/>
    <cellStyle name="Normal 4 3" xfId="45"/>
    <cellStyle name="Normal 4 3 2" xfId="46"/>
    <cellStyle name="Normal 4 4" xfId="47"/>
    <cellStyle name="Normal 4 4 2" xfId="48"/>
    <cellStyle name="Normal 4 5" xfId="49"/>
    <cellStyle name="Normal 4 5 2" xfId="50"/>
    <cellStyle name="Normal 4 6" xfId="51"/>
    <cellStyle name="Normal 4 6 2" xfId="52"/>
    <cellStyle name="Normal 4 7" xfId="53"/>
    <cellStyle name="Normal 4 7 2" xfId="54"/>
    <cellStyle name="Normal 4 8" xfId="55"/>
    <cellStyle name="Normal 4 8 2" xfId="56"/>
    <cellStyle name="Normal 4 9" xfId="57"/>
    <cellStyle name="Normal 4 9 2" xfId="58"/>
    <cellStyle name="Normal 5" xfId="59"/>
    <cellStyle name="Normal 5 2" xfId="60"/>
    <cellStyle name="Normal 5 3" xfId="61"/>
    <cellStyle name="Normal_2.11.1" xfId="62"/>
    <cellStyle name="Normal_2.6" xfId="63"/>
    <cellStyle name="Normal_2.7." xfId="64"/>
    <cellStyle name="Normal_2.7._1" xfId="65"/>
    <cellStyle name="Normal_2.9.1" xfId="66"/>
    <cellStyle name="Normal_Hoja1" xfId="67"/>
    <cellStyle name="Porcentaje" xfId="68" builtinId="5"/>
    <cellStyle name="Porcentaje 2" xfId="69"/>
    <cellStyle name="Porcentaje 3" xfId="70"/>
    <cellStyle name="Porcentaje 4" xfId="71"/>
    <cellStyle name="Porcentaje 5" xfId="72"/>
    <cellStyle name="Porcentaje 5 2" xfId="73"/>
    <cellStyle name="Porcentual 2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3798AF"/>
      <color rgb="FF369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POTENCIA INSTALADA - USO PROPIO</a:t>
            </a:r>
          </a:p>
        </c:rich>
      </c:tx>
      <c:layout>
        <c:manualLayout>
          <c:xMode val="edge"/>
          <c:yMode val="edge"/>
          <c:x val="0.31560500761332599"/>
          <c:y val="4.9657721356259038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512082853855013E-2"/>
          <c:y val="0.26158072949581901"/>
          <c:w val="0.88629752509409343"/>
          <c:h val="0.62397903181815162"/>
        </c:manualLayout>
      </c:layout>
      <c:barChart>
        <c:barDir val="col"/>
        <c:grouping val="clustered"/>
        <c:varyColors val="0"/>
        <c:ser>
          <c:idx val="0"/>
          <c:order val="0"/>
          <c:tx>
            <c:v>Uso propio</c:v>
          </c:tx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ICA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grafPI!$O$32:$O$38</c:f>
              <c:numCache>
                <c:formatCode>_ * #\ ##0_ ;_ * \-#\ ##0_ ;_ * "-"??_ ;_ @_ </c:formatCode>
                <c:ptCount val="7"/>
                <c:pt idx="0">
                  <c:v>350.697</c:v>
                </c:pt>
                <c:pt idx="1">
                  <c:v>218.93600000000004</c:v>
                </c:pt>
                <c:pt idx="2">
                  <c:v>167.44500000000002</c:v>
                </c:pt>
                <c:pt idx="3">
                  <c:v>91.376000000000019</c:v>
                </c:pt>
                <c:pt idx="4">
                  <c:v>78.411000000000016</c:v>
                </c:pt>
                <c:pt idx="5">
                  <c:v>75.362000000000009</c:v>
                </c:pt>
                <c:pt idx="6">
                  <c:v>490.41799999999989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5-4941-B6E4-C2E30B87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74496"/>
        <c:axId val="109676800"/>
      </c:barChart>
      <c:catAx>
        <c:axId val="1096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1 473 MW</a:t>
                </a:r>
              </a:p>
            </c:rich>
          </c:tx>
          <c:layout>
            <c:manualLayout>
              <c:xMode val="edge"/>
              <c:yMode val="edge"/>
              <c:x val="0.42536155892477323"/>
              <c:y val="0.12301649793775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676800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0967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9919482412328259E-2"/>
              <c:y val="0.5231613905404681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674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NÚMERO DE CLIENTES LIBRES DE LAS EMPRESAS GENERADORAS</a:t>
            </a:r>
          </a:p>
        </c:rich>
      </c:tx>
      <c:layout>
        <c:manualLayout>
          <c:xMode val="edge"/>
          <c:yMode val="edge"/>
          <c:x val="0.24178435099263709"/>
          <c:y val="4.94526598809295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6.7430106056833666E-2"/>
          <c:y val="0.19892525339500744"/>
          <c:w val="0.92461483409390943"/>
          <c:h val="0.677421133182998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'2.5'!$N$74:$N$80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AREQUIPA</c:v>
                </c:pt>
                <c:pt idx="3">
                  <c:v>PIURA</c:v>
                </c:pt>
                <c:pt idx="4">
                  <c:v>LA LIBERTAD</c:v>
                </c:pt>
                <c:pt idx="5">
                  <c:v>AYACUCHO</c:v>
                </c:pt>
                <c:pt idx="6">
                  <c:v>OTROS</c:v>
                </c:pt>
              </c:strCache>
            </c:strRef>
          </c:cat>
          <c:val>
            <c:numRef>
              <c:f>'2.5'!$O$74:$O$80</c:f>
              <c:numCache>
                <c:formatCode>#,##0</c:formatCode>
                <c:ptCount val="7"/>
                <c:pt idx="0">
                  <c:v>727.99999999999898</c:v>
                </c:pt>
                <c:pt idx="1">
                  <c:v>101.99999999999999</c:v>
                </c:pt>
                <c:pt idx="2">
                  <c:v>67</c:v>
                </c:pt>
                <c:pt idx="3">
                  <c:v>58.000000000000028</c:v>
                </c:pt>
                <c:pt idx="4">
                  <c:v>48.000000000000007</c:v>
                </c:pt>
                <c:pt idx="5">
                  <c:v>43.999999999999993</c:v>
                </c:pt>
                <c:pt idx="6">
                  <c:v>242.00000000000023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DC-43A2-A45F-8BE715C93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29632"/>
        <c:axId val="302632320"/>
      </c:barChart>
      <c:catAx>
        <c:axId val="302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26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63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8.254779511587422E-3"/>
              <c:y val="0.41666773360646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2629632"/>
        <c:crosses val="autoZero"/>
        <c:crossBetween val="between"/>
        <c:majorUnit val="5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NÚMERO DE CLIENTES LIBRES SEGÚN TIPO DE EMPRESA</a:t>
            </a:r>
          </a:p>
        </c:rich>
      </c:tx>
      <c:layout>
        <c:manualLayout>
          <c:xMode val="edge"/>
          <c:yMode val="edge"/>
          <c:x val="0.24195047778700129"/>
          <c:y val="8.360647453449458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2004424326349162E-2"/>
          <c:y val="0.18438517634376389"/>
          <c:w val="0.9063062689972825"/>
          <c:h val="0.6658536585365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'2.5'!$O$146</c:f>
              <c:strCache>
                <c:ptCount val="1"/>
                <c:pt idx="0">
                  <c:v>GENERADORAS</c:v>
                </c:pt>
              </c:strCache>
            </c:strRef>
          </c:tx>
          <c:spPr>
            <a:gradFill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63500"/>
            </a:sp3d>
          </c:spPr>
          <c:invertIfNegative val="0"/>
          <c:dLbls>
            <c:dLbl>
              <c:idx val="0"/>
              <c:layout>
                <c:manualLayout>
                  <c:x val="-3.601985961289471E-3"/>
                  <c:y val="4.47627389142849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E-4849-B362-78ED0C334897}"/>
                </c:ext>
              </c:extLst>
            </c:dLbl>
            <c:dLbl>
              <c:idx val="6"/>
              <c:layout>
                <c:manualLayout>
                  <c:x val="6.5883975055410528E-3"/>
                  <c:y val="-1.7865103249912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AREQUIPA</c:v>
                </c:pt>
                <c:pt idx="6">
                  <c:v>OTROS</c:v>
                </c:pt>
              </c:strCache>
            </c:strRef>
          </c:cat>
          <c:val>
            <c:numRef>
              <c:f>'2.5'!$O$147:$O$153</c:f>
              <c:numCache>
                <c:formatCode>_-* #\ ##0_-;\-* #\ ##0_-;_-* "-"??_-;_-@_-</c:formatCode>
                <c:ptCount val="7"/>
                <c:pt idx="0">
                  <c:v>727.99999999999898</c:v>
                </c:pt>
                <c:pt idx="1">
                  <c:v>101.99999999999999</c:v>
                </c:pt>
                <c:pt idx="2">
                  <c:v>48.000000000000007</c:v>
                </c:pt>
                <c:pt idx="3">
                  <c:v>58.000000000000028</c:v>
                </c:pt>
                <c:pt idx="4">
                  <c:v>40.000000000000014</c:v>
                </c:pt>
                <c:pt idx="5">
                  <c:v>67</c:v>
                </c:pt>
                <c:pt idx="6" formatCode="#\ ###\ ##0">
                  <c:v>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1E-4849-B362-78ED0C334897}"/>
            </c:ext>
          </c:extLst>
        </c:ser>
        <c:ser>
          <c:idx val="1"/>
          <c:order val="1"/>
          <c:tx>
            <c:strRef>
              <c:f>'2.5'!$P$146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dkEdge">
              <a:bevelT/>
            </a:sp3d>
          </c:spPr>
          <c:invertIfNegative val="0"/>
          <c:dLbls>
            <c:dLbl>
              <c:idx val="0"/>
              <c:layout>
                <c:manualLayout>
                  <c:x val="-5.7091153932122723E-4"/>
                  <c:y val="6.15928622394536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E-4849-B362-78ED0C334897}"/>
                </c:ext>
              </c:extLst>
            </c:dLbl>
            <c:dLbl>
              <c:idx val="6"/>
              <c:layout>
                <c:manualLayout>
                  <c:x val="1.4600573888262098E-3"/>
                  <c:y val="-4.1091005584518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AREQUIPA</c:v>
                </c:pt>
                <c:pt idx="6">
                  <c:v>OTROS</c:v>
                </c:pt>
              </c:strCache>
            </c:strRef>
          </c:cat>
          <c:val>
            <c:numRef>
              <c:f>'2.5'!$P$147:$P$153</c:f>
              <c:numCache>
                <c:formatCode>#\ ###\ ##0</c:formatCode>
                <c:ptCount val="7"/>
                <c:pt idx="0">
                  <c:v>405.00000000000011</c:v>
                </c:pt>
                <c:pt idx="1">
                  <c:v>84.000000000000014</c:v>
                </c:pt>
                <c:pt idx="2">
                  <c:v>74</c:v>
                </c:pt>
                <c:pt idx="3">
                  <c:v>83.000000000000028</c:v>
                </c:pt>
                <c:pt idx="4">
                  <c:v>80.000000000000028</c:v>
                </c:pt>
                <c:pt idx="5">
                  <c:v>50.999999999999993</c:v>
                </c:pt>
                <c:pt idx="6">
                  <c:v>180.00000000000011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1E-4849-B362-78ED0C33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798528"/>
        <c:axId val="307193344"/>
      </c:barChart>
      <c:catAx>
        <c:axId val="3057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719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9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91914022517912E-3"/>
              <c:y val="0.36805985695795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5798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8951114478141615"/>
          <c:y val="0.91502745850285405"/>
          <c:w val="0.45764058919451855"/>
          <c:h val="7.560973345915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NÚMERO DE CLIENTES REGULADOS DE LAS EMPRESAS DISTRIBUIDORAS</a:t>
            </a:r>
          </a:p>
        </c:rich>
      </c:tx>
      <c:layout>
        <c:manualLayout>
          <c:xMode val="edge"/>
          <c:yMode val="edge"/>
          <c:x val="0.22533337566675135"/>
          <c:y val="4.589633290167651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90083861505885"/>
          <c:y val="0.17694505690498605"/>
          <c:w val="0.88984971495039533"/>
          <c:h val="0.717911413730994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>
                <a:rot lat="0" lon="0" rev="0"/>
              </a:lightRig>
            </a:scene3d>
            <a:sp3d prstMaterial="plastic">
              <a:bevelT w="50800"/>
            </a:sp3d>
          </c:spPr>
          <c:invertIfNegative val="0"/>
          <c:dLbls>
            <c:dLbl>
              <c:idx val="0"/>
              <c:layout>
                <c:manualLayout>
                  <c:x val="4.1380584987783832E-3"/>
                  <c:y val="-1.95726977268772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C9-42D1-B07F-D1D92D7D757F}"/>
                </c:ext>
              </c:extLst>
            </c:dLbl>
            <c:dLbl>
              <c:idx val="6"/>
              <c:layout>
                <c:manualLayout>
                  <c:x val="3.3939561665496817E-3"/>
                  <c:y val="6.23338580527165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9-42D1-B07F-D1D92D7D7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'2.5'!$N$110:$N$116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'2.5'!$O$110:$O$116</c:f>
              <c:numCache>
                <c:formatCode>#\ ###\ ##0</c:formatCode>
                <c:ptCount val="7"/>
                <c:pt idx="0">
                  <c:v>2382896.0000000168</c:v>
                </c:pt>
                <c:pt idx="1">
                  <c:v>462853.00000000105</c:v>
                </c:pt>
                <c:pt idx="2">
                  <c:v>452263.99999999994</c:v>
                </c:pt>
                <c:pt idx="3">
                  <c:v>436904.00000000099</c:v>
                </c:pt>
                <c:pt idx="4">
                  <c:v>394908.00000000186</c:v>
                </c:pt>
                <c:pt idx="5">
                  <c:v>358860.99999999977</c:v>
                </c:pt>
                <c:pt idx="6">
                  <c:v>3075103.9999999981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C9-42D1-B07F-D1D92D7D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95360"/>
        <c:axId val="329296896"/>
      </c:barChart>
      <c:catAx>
        <c:axId val="3292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92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296896"/>
        <c:scaling>
          <c:orientation val="minMax"/>
          <c:max val="3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691220049106765E-3"/>
              <c:y val="0.4221784280745625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9295360"/>
        <c:crosses val="autoZero"/>
        <c:crossBetween val="between"/>
        <c:majorUnit val="280000"/>
        <c:min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VENTA DE ENERGÍA ELÉCTRICA DE LAS EMPRESAS GENERADORAS       </a:t>
            </a:r>
          </a:p>
        </c:rich>
      </c:tx>
      <c:layout>
        <c:manualLayout>
          <c:xMode val="edge"/>
          <c:yMode val="edge"/>
          <c:x val="0.22969752415506156"/>
          <c:y val="4.343368843600432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7.296909534022572E-2"/>
          <c:y val="0.17204346239568211"/>
          <c:w val="0.91338596871282351"/>
          <c:h val="0.701614745082391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5269539028801423E-3"/>
                  <c:y val="7.4369276556460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A-45CF-8E37-905F10CE02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'2.6'!$N$74:$N$81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CUSCO</c:v>
                </c:pt>
                <c:pt idx="5">
                  <c:v>ANCASH</c:v>
                </c:pt>
                <c:pt idx="6">
                  <c:v>JUNIN</c:v>
                </c:pt>
                <c:pt idx="7">
                  <c:v>OTROS</c:v>
                </c:pt>
              </c:strCache>
            </c:strRef>
          </c:cat>
          <c:val>
            <c:numRef>
              <c:f>'2.6'!$O$74:$O$81</c:f>
              <c:numCache>
                <c:formatCode>#,##0</c:formatCode>
                <c:ptCount val="8"/>
                <c:pt idx="0">
                  <c:v>5987.2301690999893</c:v>
                </c:pt>
                <c:pt idx="1">
                  <c:v>4269.4831836000012</c:v>
                </c:pt>
                <c:pt idx="2">
                  <c:v>2238.0768494000004</c:v>
                </c:pt>
                <c:pt idx="3">
                  <c:v>2163.7597334000002</c:v>
                </c:pt>
                <c:pt idx="4">
                  <c:v>1887.9599968000002</c:v>
                </c:pt>
                <c:pt idx="5">
                  <c:v>1520.8246909000002</c:v>
                </c:pt>
                <c:pt idx="6">
                  <c:v>1287.6783541000004</c:v>
                </c:pt>
                <c:pt idx="7">
                  <c:v>5710.7002768999992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1A-45CF-8E37-905F10CE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519104"/>
        <c:axId val="331698176"/>
      </c:barChart>
      <c:catAx>
        <c:axId val="3315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16981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169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534442628633687E-3"/>
              <c:y val="0.4621552123428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151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SEGÚN TIPO DE MERCADO  </a:t>
            </a:r>
          </a:p>
        </c:rich>
      </c:tx>
      <c:layout>
        <c:manualLayout>
          <c:xMode val="edge"/>
          <c:yMode val="edge"/>
          <c:x val="0.28896036564037592"/>
          <c:y val="7.493835997773006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981586715802185E-2"/>
          <c:y val="0.17340175174732372"/>
          <c:w val="0.90063047713219135"/>
          <c:h val="0.65561608169765295"/>
        </c:manualLayout>
      </c:layout>
      <c:barChart>
        <c:barDir val="col"/>
        <c:grouping val="clustered"/>
        <c:varyColors val="0"/>
        <c:ser>
          <c:idx val="0"/>
          <c:order val="0"/>
          <c:tx>
            <c:v>LIBRE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0639749559234236E-2"/>
                  <c:y val="1.1769617452244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0-4659-95DB-AF5203A28EDC}"/>
                </c:ext>
              </c:extLst>
            </c:dLbl>
            <c:dLbl>
              <c:idx val="6"/>
              <c:layout>
                <c:manualLayout>
                  <c:x val="-1.4908179287196949E-2"/>
                  <c:y val="-1.71430729284353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JUNIN</c:v>
                </c:pt>
                <c:pt idx="7">
                  <c:v>Otros</c:v>
                </c:pt>
              </c:strCache>
            </c:strRef>
          </c:cat>
          <c:val>
            <c:numRef>
              <c:f>'2.6'!$O$148:$O$155</c:f>
              <c:numCache>
                <c:formatCode>_-* #\ ##0_-;\-* #\ ##0_-;_-* "-"??_-;_-@_-</c:formatCode>
                <c:ptCount val="8"/>
                <c:pt idx="0">
                  <c:v>7445.3866419000042</c:v>
                </c:pt>
                <c:pt idx="1">
                  <c:v>4419.5374460000039</c:v>
                </c:pt>
                <c:pt idx="2" formatCode="#,##0">
                  <c:v>2300.8410529000016</c:v>
                </c:pt>
                <c:pt idx="3">
                  <c:v>2252.2809974000015</c:v>
                </c:pt>
                <c:pt idx="4">
                  <c:v>1918.2044496999995</c:v>
                </c:pt>
                <c:pt idx="5">
                  <c:v>1599.9014352000008</c:v>
                </c:pt>
                <c:pt idx="6" formatCode="#\ ###\ ##0">
                  <c:v>1291.5822749999995</c:v>
                </c:pt>
                <c:pt idx="7" formatCode="#,##0">
                  <c:v>7055.0529277999849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C0-4659-95DB-AF5203A28EDC}"/>
            </c:ext>
          </c:extLst>
        </c:ser>
        <c:ser>
          <c:idx val="1"/>
          <c:order val="1"/>
          <c:tx>
            <c:v>REGULADO</c:v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8698477624087288E-3"/>
                  <c:y val="1.126585677200982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0-4659-95DB-AF5203A28EDC}"/>
                </c:ext>
              </c:extLst>
            </c:dLbl>
            <c:dLbl>
              <c:idx val="2"/>
              <c:layout>
                <c:manualLayout>
                  <c:x val="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0-4659-95DB-AF5203A28EDC}"/>
                </c:ext>
              </c:extLst>
            </c:dLbl>
            <c:dLbl>
              <c:idx val="6"/>
              <c:layout>
                <c:manualLayout>
                  <c:x val="9.4795981827572751E-3"/>
                  <c:y val="-5.646288595947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0-4659-95DB-AF5203A28EDC}"/>
                </c:ext>
              </c:extLst>
            </c:dLbl>
            <c:dLbl>
              <c:idx val="7"/>
              <c:layout>
                <c:manualLayout>
                  <c:x val="9.11854072166941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JUNIN</c:v>
                </c:pt>
                <c:pt idx="7">
                  <c:v>Otros</c:v>
                </c:pt>
              </c:strCache>
            </c:strRef>
          </c:cat>
          <c:val>
            <c:numRef>
              <c:f>'2.6'!$P$148:$P$155</c:f>
              <c:numCache>
                <c:formatCode>_-* #\ ##0_-;\-* #\ ##0_-;_-* "-"??_-;_-@_-</c:formatCode>
                <c:ptCount val="8"/>
                <c:pt idx="0">
                  <c:v>10419.550673980111</c:v>
                </c:pt>
                <c:pt idx="1">
                  <c:v>901.30277871000339</c:v>
                </c:pt>
                <c:pt idx="2" formatCode="#,##0">
                  <c:v>701.30791240000076</c:v>
                </c:pt>
                <c:pt idx="3">
                  <c:v>107.29300593000055</c:v>
                </c:pt>
                <c:pt idx="4">
                  <c:v>449.45547450000788</c:v>
                </c:pt>
                <c:pt idx="5">
                  <c:v>445.60403969000208</c:v>
                </c:pt>
                <c:pt idx="6" formatCode="#\ ###\ ##0">
                  <c:v>414.4546873099988</c:v>
                </c:pt>
                <c:pt idx="7" formatCode="#,##0">
                  <c:v>5698.982120560011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C0-4659-95DB-AF5203A2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06080"/>
        <c:axId val="343835008"/>
      </c:barChart>
      <c:catAx>
        <c:axId val="341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38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8350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0959080509803005E-3"/>
              <c:y val="0.40397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1806080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9585042738364514"/>
          <c:y val="0.91771912033723058"/>
          <c:w val="0.52476648711112506"/>
          <c:h val="6.0975701900898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DE LAS EMPRESAS DISTRIBUIDORAS  </a:t>
            </a:r>
          </a:p>
        </c:rich>
      </c:tx>
      <c:layout>
        <c:manualLayout>
          <c:xMode val="edge"/>
          <c:yMode val="edge"/>
          <c:x val="0.24228913176897662"/>
          <c:y val="4.25054568384290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82550"/>
        </a:sp3d>
      </c:spPr>
    </c:title>
    <c:autoTitleDeleted val="0"/>
    <c:plotArea>
      <c:layout>
        <c:manualLayout>
          <c:layoutTarget val="inner"/>
          <c:xMode val="edge"/>
          <c:yMode val="edge"/>
          <c:x val="8.0844613708805371E-2"/>
          <c:y val="0.15603132010733295"/>
          <c:w val="0.90913953420143445"/>
          <c:h val="0.747205211840245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522526671343613E-3"/>
                  <c:y val="6.465467201518291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6-428A-B008-BF2F5C89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'2.6'!$N$109:$N$116</c:f>
              <c:strCache>
                <c:ptCount val="8"/>
                <c:pt idx="0">
                  <c:v>LIMA</c:v>
                </c:pt>
                <c:pt idx="1">
                  <c:v>CALLAO</c:v>
                </c:pt>
                <c:pt idx="2">
                  <c:v>PIURA</c:v>
                </c:pt>
                <c:pt idx="3">
                  <c:v>LA LIBERTAD</c:v>
                </c:pt>
                <c:pt idx="4">
                  <c:v>AREQUIPA</c:v>
                </c:pt>
                <c:pt idx="5">
                  <c:v>ICA</c:v>
                </c:pt>
                <c:pt idx="6">
                  <c:v>LAMBAYEQUE</c:v>
                </c:pt>
                <c:pt idx="7">
                  <c:v>Otros</c:v>
                </c:pt>
              </c:strCache>
            </c:strRef>
          </c:cat>
          <c:val>
            <c:numRef>
              <c:f>'2.6'!$O$109:$O$116</c:f>
              <c:numCache>
                <c:formatCode>#\ ###\ ##0</c:formatCode>
                <c:ptCount val="8"/>
                <c:pt idx="0">
                  <c:v>11877.707146780031</c:v>
                </c:pt>
                <c:pt idx="1">
                  <c:v>1176.4569735499952</c:v>
                </c:pt>
                <c:pt idx="2">
                  <c:v>1133.313776099995</c:v>
                </c:pt>
                <c:pt idx="3">
                  <c:v>1077.8550128599845</c:v>
                </c:pt>
                <c:pt idx="4">
                  <c:v>1051.3570411100004</c:v>
                </c:pt>
                <c:pt idx="5">
                  <c:v>838.38923189999514</c:v>
                </c:pt>
                <c:pt idx="6">
                  <c:v>750.93884724999668</c:v>
                </c:pt>
                <c:pt idx="7">
                  <c:v>4449.0066352301401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6-428A-B008-BF2F5C89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53056"/>
        <c:axId val="348021504"/>
      </c:barChart>
      <c:catAx>
        <c:axId val="3470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80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21504"/>
        <c:scaling>
          <c:orientation val="minMax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2829553022290125E-3"/>
              <c:y val="0.480429217395053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70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FACTURACIÓN DE ENERGÍA ELÉCTRICA DE LAS EMPRESAS GENERADORAS    </a:t>
            </a:r>
          </a:p>
        </c:rich>
      </c:tx>
      <c:layout>
        <c:manualLayout>
          <c:xMode val="edge"/>
          <c:yMode val="edge"/>
          <c:x val="0.21585396609776836"/>
          <c:y val="5.6170179985363465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058391072317"/>
          <c:y val="0.2267027191492906"/>
          <c:w val="0.88588341146145977"/>
          <c:h val="0.64426720853441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'2.7.'!$N$80:$N$86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'2.7.'!$O$80:$O$86</c:f>
              <c:numCache>
                <c:formatCode>#\ ###\ ##0</c:formatCode>
                <c:ptCount val="7"/>
                <c:pt idx="0">
                  <c:v>361215.63056199002</c:v>
                </c:pt>
                <c:pt idx="1">
                  <c:v>256353.31594975269</c:v>
                </c:pt>
                <c:pt idx="2">
                  <c:v>148813.07289094449</c:v>
                </c:pt>
                <c:pt idx="3">
                  <c:v>125998.86520557968</c:v>
                </c:pt>
                <c:pt idx="4">
                  <c:v>118593.73550889199</c:v>
                </c:pt>
                <c:pt idx="5">
                  <c:v>107507.02357240167</c:v>
                </c:pt>
                <c:pt idx="6">
                  <c:v>423878.08199126436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E-4998-8900-3DA4E780D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21056"/>
        <c:axId val="357268864"/>
      </c:barChart>
      <c:catAx>
        <c:axId val="3542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7268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572688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9.4460810252279155E-3"/>
              <c:y val="0.40542652294249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4221056"/>
        <c:crosses val="autoZero"/>
        <c:crossBetween val="between"/>
        <c:majorUnit val="5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DE ENERGÍA ELÉCTRICA SEGÚN TIPO DE MERCADO      </a:t>
            </a:r>
          </a:p>
        </c:rich>
      </c:tx>
      <c:layout>
        <c:manualLayout>
          <c:xMode val="edge"/>
          <c:yMode val="edge"/>
          <c:x val="0.24531481377645697"/>
          <c:y val="5.8536771972329371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6854743045695"/>
          <c:y val="0.22032520325203253"/>
          <c:w val="0.88134878509859083"/>
          <c:h val="0.65609756097560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'2.7.'!$O$140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79306992930439E-2"/>
                  <c:y val="8.6633611142316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0-4E0C-9B3D-0C5EB69C5B03}"/>
                </c:ext>
              </c:extLst>
            </c:dLbl>
            <c:dLbl>
              <c:idx val="1"/>
              <c:layout>
                <c:manualLayout>
                  <c:x val="-7.1852745097351414E-3"/>
                  <c:y val="3.1062995265216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0-4E0C-9B3D-0C5EB69C5B03}"/>
                </c:ext>
              </c:extLst>
            </c:dLbl>
            <c:dLbl>
              <c:idx val="2"/>
              <c:layout>
                <c:manualLayout>
                  <c:x val="-7.138534617203797E-3"/>
                  <c:y val="6.4078856348827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0-4E0C-9B3D-0C5EB69C5B03}"/>
                </c:ext>
              </c:extLst>
            </c:dLbl>
            <c:dLbl>
              <c:idx val="3"/>
              <c:layout>
                <c:manualLayout>
                  <c:x val="-1.3213221044623967E-2"/>
                  <c:y val="1.3324639822855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0-4E0C-9B3D-0C5EB69C5B03}"/>
                </c:ext>
              </c:extLst>
            </c:dLbl>
            <c:dLbl>
              <c:idx val="4"/>
              <c:layout>
                <c:manualLayout>
                  <c:x val="-1.3595568431004335E-2"/>
                  <c:y val="6.6649578971640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20-4E0C-9B3D-0C5EB69C5B03}"/>
                </c:ext>
              </c:extLst>
            </c:dLbl>
            <c:dLbl>
              <c:idx val="5"/>
              <c:layout>
                <c:manualLayout>
                  <c:x val="-1.5316820115367859E-2"/>
                  <c:y val="7.9878163670144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0-4E0C-9B3D-0C5EB69C5B03}"/>
                </c:ext>
              </c:extLst>
            </c:dLbl>
            <c:dLbl>
              <c:idx val="6"/>
              <c:layout>
                <c:manualLayout>
                  <c:x val="-1.3379886368561132E-2"/>
                  <c:y val="-4.0572674445623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0-4E0C-9B3D-0C5EB69C5B03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'2.7.'!$O$141:$O$147</c:f>
              <c:numCache>
                <c:formatCode>#\ ###\ ##0</c:formatCode>
                <c:ptCount val="7"/>
                <c:pt idx="0">
                  <c:v>479658.04817501648</c:v>
                </c:pt>
                <c:pt idx="1">
                  <c:v>269632.6950070521</c:v>
                </c:pt>
                <c:pt idx="2">
                  <c:v>149765.13389245336</c:v>
                </c:pt>
                <c:pt idx="3">
                  <c:v>135680.6389046963</c:v>
                </c:pt>
                <c:pt idx="4">
                  <c:v>120439.71849822349</c:v>
                </c:pt>
                <c:pt idx="5">
                  <c:v>114602.75914142201</c:v>
                </c:pt>
                <c:pt idx="6">
                  <c:v>511511.22607577336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F20-4E0C-9B3D-0C5EB69C5B03}"/>
            </c:ext>
          </c:extLst>
        </c:ser>
        <c:ser>
          <c:idx val="1"/>
          <c:order val="1"/>
          <c:tx>
            <c:strRef>
              <c:f>'2.7.'!$P$140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827960632403109E-3"/>
                  <c:y val="9.4172385039588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20-4E0C-9B3D-0C5EB69C5B03}"/>
                </c:ext>
              </c:extLst>
            </c:dLbl>
            <c:dLbl>
              <c:idx val="1"/>
              <c:layout>
                <c:manualLayout>
                  <c:x val="6.9799348841237735E-3"/>
                  <c:y val="-2.761697797049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0-4E0C-9B3D-0C5EB69C5B03}"/>
                </c:ext>
              </c:extLst>
            </c:dLbl>
            <c:dLbl>
              <c:idx val="2"/>
              <c:layout>
                <c:manualLayout>
                  <c:x val="1.1240598181457942E-2"/>
                  <c:y val="4.84191381315155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0-4E0C-9B3D-0C5EB69C5B03}"/>
                </c:ext>
              </c:extLst>
            </c:dLbl>
            <c:dLbl>
              <c:idx val="3"/>
              <c:layout>
                <c:manualLayout>
                  <c:x val="8.6702868584351798E-3"/>
                  <c:y val="9.0158116874460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0-4E0C-9B3D-0C5EB69C5B03}"/>
                </c:ext>
              </c:extLst>
            </c:dLbl>
            <c:dLbl>
              <c:idx val="4"/>
              <c:layout>
                <c:manualLayout>
                  <c:x val="8.2879608742332245E-3"/>
                  <c:y val="6.2381018934545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0-4E0C-9B3D-0C5EB69C5B03}"/>
                </c:ext>
              </c:extLst>
            </c:dLbl>
            <c:dLbl>
              <c:idx val="5"/>
              <c:layout>
                <c:manualLayout>
                  <c:x val="1.276828938076399E-2"/>
                  <c:y val="2.0217851878921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0-4E0C-9B3D-0C5EB69C5B03}"/>
                </c:ext>
              </c:extLst>
            </c:dLbl>
            <c:dLbl>
              <c:idx val="6"/>
              <c:layout>
                <c:manualLayout>
                  <c:x val="2.7471722212787128E-4"/>
                  <c:y val="-2.97670412352728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20-4E0C-9B3D-0C5EB69C5B03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'2.7.'!$P$141:$P$147</c:f>
              <c:numCache>
                <c:formatCode>#\ ###\ ##0</c:formatCode>
                <c:ptCount val="7"/>
                <c:pt idx="0">
                  <c:v>1618517.5380071052</c:v>
                </c:pt>
                <c:pt idx="1">
                  <c:v>157520.45101924424</c:v>
                </c:pt>
                <c:pt idx="2">
                  <c:v>20238.773998327684</c:v>
                </c:pt>
                <c:pt idx="3">
                  <c:v>110669.1952781086</c:v>
                </c:pt>
                <c:pt idx="4">
                  <c:v>92721.720638763116</c:v>
                </c:pt>
                <c:pt idx="5">
                  <c:v>74362.736952288193</c:v>
                </c:pt>
                <c:pt idx="6">
                  <c:v>1077388.6014670976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F20-4E0C-9B3D-0C5EB69C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56320"/>
        <c:axId val="372857856"/>
      </c:barChart>
      <c:catAx>
        <c:axId val="3728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285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857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miles US $</a:t>
                </a:r>
              </a:p>
            </c:rich>
          </c:tx>
          <c:layout>
            <c:manualLayout>
              <c:xMode val="edge"/>
              <c:yMode val="edge"/>
              <c:x val="9.9919097091500392E-3"/>
              <c:y val="0.402439138427534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2856320"/>
        <c:crosses val="autoZero"/>
        <c:crossBetween val="between"/>
        <c:majorUnit val="150000"/>
        <c:minorUnit val="10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4230287592484306"/>
          <c:y val="0.92926817346212287"/>
          <c:w val="0.52476638283897126"/>
          <c:h val="6.0975485351780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DE ENERGÍA ELÉCTRICA DE LAS EMPRESAS DISTRIBUIDORAS        </a:t>
            </a:r>
          </a:p>
        </c:rich>
      </c:tx>
      <c:layout>
        <c:manualLayout>
          <c:xMode val="edge"/>
          <c:yMode val="edge"/>
          <c:x val="0.21260099368312904"/>
          <c:y val="2.8456969194640146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8443493942183"/>
          <c:y val="0.16405042644376028"/>
          <c:w val="0.88184716318558987"/>
          <c:h val="0.73080610280656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3483608735604E-3"/>
                  <c:y val="4.9173831389238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72-413B-9BBF-934F3F6216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'2.7.'!$N$116:$N$122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'2.7.'!$O$116:$O$122</c:f>
              <c:numCache>
                <c:formatCode>#\ ###\ ##0</c:formatCode>
                <c:ptCount val="7"/>
                <c:pt idx="0">
                  <c:v>1736959.9556201512</c:v>
                </c:pt>
                <c:pt idx="1">
                  <c:v>170799.83007654504</c:v>
                </c:pt>
                <c:pt idx="2">
                  <c:v>159619.00754665438</c:v>
                </c:pt>
                <c:pt idx="3">
                  <c:v>152632.69038388247</c:v>
                </c:pt>
                <c:pt idx="4">
                  <c:v>147561.09706181721</c:v>
                </c:pt>
                <c:pt idx="5">
                  <c:v>120350.96897722717</c:v>
                </c:pt>
                <c:pt idx="6">
                  <c:v>902425.96170847071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72-413B-9BBF-934F3F62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108736"/>
        <c:axId val="395110272"/>
      </c:barChart>
      <c:catAx>
        <c:axId val="3951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951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110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miles US $</a:t>
                </a:r>
              </a:p>
            </c:rich>
          </c:tx>
          <c:layout>
            <c:manualLayout>
              <c:xMode val="edge"/>
              <c:yMode val="edge"/>
              <c:x val="9.9356540677063687E-3"/>
              <c:y val="0.4378534051664594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95108736"/>
        <c:crosses val="autoZero"/>
        <c:crossBetween val="between"/>
        <c:majorUnit val="150000"/>
        <c:minorUnit val="4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DE LAS EMPRESAS GENERADORAS</a:t>
            </a:r>
          </a:p>
        </c:rich>
      </c:tx>
      <c:layout>
        <c:manualLayout>
          <c:xMode val="edge"/>
          <c:yMode val="edge"/>
          <c:x val="0.21132190764555683"/>
          <c:y val="7.724563841284545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6143789499636664E-2"/>
          <c:y val="0.21236614889467012"/>
          <c:w val="0.90680090875670449"/>
          <c:h val="0.661292058583403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'2.8.'!$N$74:$N$80</c:f>
              <c:strCache>
                <c:ptCount val="7"/>
                <c:pt idx="0">
                  <c:v>UCAYALI</c:v>
                </c:pt>
                <c:pt idx="1">
                  <c:v>HUANCAVELICA</c:v>
                </c:pt>
                <c:pt idx="2">
                  <c:v>LAMBAYEQUE</c:v>
                </c:pt>
                <c:pt idx="3">
                  <c:v>AYACUCHO</c:v>
                </c:pt>
                <c:pt idx="4">
                  <c:v>ANCASH</c:v>
                </c:pt>
                <c:pt idx="5">
                  <c:v>TUMBES</c:v>
                </c:pt>
                <c:pt idx="6">
                  <c:v>PIURA</c:v>
                </c:pt>
              </c:strCache>
            </c:strRef>
          </c:cat>
          <c:val>
            <c:numRef>
              <c:f>'2.8.'!$O$74:$O$80</c:f>
              <c:numCache>
                <c:formatCode>#,##0.00</c:formatCode>
                <c:ptCount val="7"/>
                <c:pt idx="0">
                  <c:v>7.9544625035643008</c:v>
                </c:pt>
                <c:pt idx="1">
                  <c:v>7.6860437493813718</c:v>
                </c:pt>
                <c:pt idx="2">
                  <c:v>7.6745808790212964</c:v>
                </c:pt>
                <c:pt idx="3">
                  <c:v>7.5125762468604238</c:v>
                </c:pt>
                <c:pt idx="4">
                  <c:v>7.0690167146670886</c:v>
                </c:pt>
                <c:pt idx="5">
                  <c:v>6.8808688783570302</c:v>
                </c:pt>
                <c:pt idx="6">
                  <c:v>6.6713680317448079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A-4755-A464-C975FEB9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411456"/>
        <c:axId val="401421440"/>
      </c:barChart>
      <c:catAx>
        <c:axId val="4014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1421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421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911082039509952E-2"/>
              <c:y val="0.393996270828137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141145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 MERCADO ELÉCTRICO</a:t>
            </a:r>
          </a:p>
        </c:rich>
      </c:tx>
      <c:layout>
        <c:manualLayout>
          <c:xMode val="edge"/>
          <c:yMode val="edge"/>
          <c:x val="0.27780144431098658"/>
          <c:y val="2.4242984296889539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7701270099858212E-2"/>
          <c:y val="0.20315295694421176"/>
          <c:w val="0.88620774127371993"/>
          <c:h val="0.6782925671525101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A-46E4-913A-2F63EE888981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grafPI!$O$5:$O$11</c:f>
              <c:numCache>
                <c:formatCode>_ * #\ ##0_ ;_ * \-#\ ##0_ ;_ * "-"??_ ;_ @_ </c:formatCode>
                <c:ptCount val="7"/>
                <c:pt idx="0">
                  <c:v>4711.634</c:v>
                </c:pt>
                <c:pt idx="1">
                  <c:v>1648.1550000000002</c:v>
                </c:pt>
                <c:pt idx="2">
                  <c:v>1533.28</c:v>
                </c:pt>
                <c:pt idx="3">
                  <c:v>948.00400000000036</c:v>
                </c:pt>
                <c:pt idx="4">
                  <c:v>562.93999999999994</c:v>
                </c:pt>
                <c:pt idx="5">
                  <c:v>494.77600000000012</c:v>
                </c:pt>
                <c:pt idx="6">
                  <c:v>3751.405999999999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DA-46E4-913A-2F63EE888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35200"/>
        <c:axId val="160548352"/>
      </c:barChart>
      <c:catAx>
        <c:axId val="1456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13 650 MW</a:t>
                </a:r>
              </a:p>
            </c:rich>
          </c:tx>
          <c:layout>
            <c:manualLayout>
              <c:xMode val="edge"/>
              <c:yMode val="edge"/>
              <c:x val="0.42605406527573886"/>
              <c:y val="0.10023140750437981"/>
            </c:manualLayout>
          </c:layout>
          <c:overlay val="0"/>
          <c:spPr>
            <a:scene3d>
              <a:camera prst="orthographicFront"/>
              <a:lightRig rig="threePt" dir="t"/>
            </a:scene3d>
            <a:sp3d>
              <a:bevelT w="6350"/>
            </a:sp3d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05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48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9.1954268428310858E-3"/>
              <c:y val="0.52871673436908406"/>
            </c:manualLayout>
          </c:layout>
          <c:overlay val="0"/>
        </c:title>
        <c:numFmt formatCode="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63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SEGÚN TIPO DE MERCADO</a:t>
            </a:r>
          </a:p>
        </c:rich>
      </c:tx>
      <c:layout>
        <c:manualLayout>
          <c:xMode val="edge"/>
          <c:yMode val="edge"/>
          <c:x val="0.25776541994750657"/>
          <c:y val="6.470000773712809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074457675588444E-2"/>
          <c:y val="0.20820800361702335"/>
          <c:w val="0.90131754632466676"/>
          <c:h val="0.66097560975609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'2.8.'!$O$138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889063478453409E-2"/>
                  <c:y val="5.6188464246846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9-4E0B-8C92-BA475C47BEEE}"/>
                </c:ext>
              </c:extLst>
            </c:dLbl>
            <c:dLbl>
              <c:idx val="2"/>
              <c:layout>
                <c:manualLayout>
                  <c:x val="-7.13966979027219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9-4E0B-8C92-BA475C47BEEE}"/>
                </c:ext>
              </c:extLst>
            </c:dLbl>
            <c:dLbl>
              <c:idx val="3"/>
              <c:layout>
                <c:manualLayout>
                  <c:x val="-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F9-4E0B-8C92-BA475C47BEEE}"/>
                </c:ext>
              </c:extLst>
            </c:dLbl>
            <c:dLbl>
              <c:idx val="4"/>
              <c:layout>
                <c:manualLayout>
                  <c:x val="-6.1517812281496938E-3"/>
                  <c:y val="9.637643609155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F9-4E0B-8C92-BA475C47BEEE}"/>
                </c:ext>
              </c:extLst>
            </c:dLbl>
            <c:dLbl>
              <c:idx val="5"/>
              <c:layout>
                <c:manualLayout>
                  <c:x val="-5.833166436524752E-3"/>
                  <c:y val="8.235487418005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F9-4E0B-8C92-BA475C47BEEE}"/>
                </c:ext>
              </c:extLst>
            </c:dLbl>
            <c:dLbl>
              <c:idx val="6"/>
              <c:layout>
                <c:manualLayout>
                  <c:x val="-5.5144111002188986E-3"/>
                  <c:y val="-1.41605894768771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F9-4E0B-8C92-BA475C47BEE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HUANCAVELICA</c:v>
                </c:pt>
                <c:pt idx="1">
                  <c:v>HUÁNUCO</c:v>
                </c:pt>
                <c:pt idx="2">
                  <c:v>APURÍMAC</c:v>
                </c:pt>
                <c:pt idx="3">
                  <c:v>MADRE DE DIOS</c:v>
                </c:pt>
                <c:pt idx="4">
                  <c:v>AYACUCHO</c:v>
                </c:pt>
                <c:pt idx="5">
                  <c:v>PASCO</c:v>
                </c:pt>
                <c:pt idx="6">
                  <c:v>CUSCO</c:v>
                </c:pt>
              </c:strCache>
            </c:strRef>
          </c:cat>
          <c:val>
            <c:numRef>
              <c:f>'2.8.'!$O$139:$O$145</c:f>
              <c:numCache>
                <c:formatCode>_-* #\ ##0.00_-;\-* #\ ##0.00_-;_-* "-"??_-;_-@_-</c:formatCode>
                <c:ptCount val="7"/>
                <c:pt idx="0">
                  <c:v>7.5268640163794576</c:v>
                </c:pt>
                <c:pt idx="1">
                  <c:v>5.9598608785263441</c:v>
                </c:pt>
                <c:pt idx="2">
                  <c:v>5.3669416296100367</c:v>
                </c:pt>
                <c:pt idx="4">
                  <c:v>7.5328993978037548</c:v>
                </c:pt>
                <c:pt idx="5">
                  <c:v>6.0573421691989706</c:v>
                </c:pt>
                <c:pt idx="6">
                  <c:v>6.2787884475028672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9-4E0B-8C92-BA475C47BEEE}"/>
            </c:ext>
          </c:extLst>
        </c:ser>
        <c:ser>
          <c:idx val="1"/>
          <c:order val="1"/>
          <c:tx>
            <c:strRef>
              <c:f>'2.8.'!$P$138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3788935022094021E-3"/>
                  <c:y val="7.167274822354054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F9-4E0B-8C92-BA475C47BEEE}"/>
                </c:ext>
              </c:extLst>
            </c:dLbl>
            <c:dLbl>
              <c:idx val="1"/>
              <c:layout>
                <c:manualLayout>
                  <c:x val="6.3062119677933411E-3"/>
                  <c:y val="-5.5399782344280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F9-4E0B-8C92-BA475C47BEEE}"/>
                </c:ext>
              </c:extLst>
            </c:dLbl>
            <c:dLbl>
              <c:idx val="2"/>
              <c:layout>
                <c:manualLayout>
                  <c:x val="2.0908689483247297E-2"/>
                  <c:y val="2.446706356827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F9-4E0B-8C92-BA475C47BEEE}"/>
                </c:ext>
              </c:extLst>
            </c:dLbl>
            <c:dLbl>
              <c:idx val="3"/>
              <c:layout>
                <c:manualLayout>
                  <c:x val="1.0964168958241481E-2"/>
                  <c:y val="7.0748351578003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F9-4E0B-8C92-BA475C47BEEE}"/>
                </c:ext>
              </c:extLst>
            </c:dLbl>
            <c:dLbl>
              <c:idx val="4"/>
              <c:layout>
                <c:manualLayout>
                  <c:x val="5.0357179405218326E-3"/>
                  <c:y val="-7.5667370846936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F9-4E0B-8C92-BA475C47BEEE}"/>
                </c:ext>
              </c:extLst>
            </c:dLbl>
            <c:dLbl>
              <c:idx val="6"/>
              <c:layout>
                <c:manualLayout>
                  <c:x val="-1.4665652965498521E-3"/>
                  <c:y val="-3.7464951027463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F9-4E0B-8C92-BA475C47BEE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HUANCAVELICA</c:v>
                </c:pt>
                <c:pt idx="1">
                  <c:v>HUÁNUCO</c:v>
                </c:pt>
                <c:pt idx="2">
                  <c:v>APURÍMAC</c:v>
                </c:pt>
                <c:pt idx="3">
                  <c:v>MADRE DE DIOS</c:v>
                </c:pt>
                <c:pt idx="4">
                  <c:v>AYACUCHO</c:v>
                </c:pt>
                <c:pt idx="5">
                  <c:v>PASCO</c:v>
                </c:pt>
                <c:pt idx="6">
                  <c:v>CUSCO</c:v>
                </c:pt>
              </c:strCache>
            </c:strRef>
          </c:cat>
          <c:val>
            <c:numRef>
              <c:f>'2.8.'!$P$139:$P$145</c:f>
              <c:numCache>
                <c:formatCode>_-* #\ ##0.00_-;\-* #\ ##0.00_-;_-* "-"??_-;_-@_-</c:formatCode>
                <c:ptCount val="7"/>
                <c:pt idx="0">
                  <c:v>22.30770983668819</c:v>
                </c:pt>
                <c:pt idx="1">
                  <c:v>21.385497899532574</c:v>
                </c:pt>
                <c:pt idx="2">
                  <c:v>21.257466939038814</c:v>
                </c:pt>
                <c:pt idx="3">
                  <c:v>21.136393410083365</c:v>
                </c:pt>
                <c:pt idx="4">
                  <c:v>21.055688112484024</c:v>
                </c:pt>
                <c:pt idx="5">
                  <c:v>20.687415575465195</c:v>
                </c:pt>
                <c:pt idx="6">
                  <c:v>20.629582165264985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3F9-4E0B-8C92-BA475C47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540096"/>
        <c:axId val="410237952"/>
      </c:barChart>
      <c:catAx>
        <c:axId val="4095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102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2379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557961504811898E-2"/>
              <c:y val="0.356097630653311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9540096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6297725284339457"/>
          <c:y val="0.92991114205962355"/>
          <c:w val="0.52476640419947507"/>
          <c:h val="6.097571136941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DE LAS EMPRESAS DISTRIBUIDORAS</a:t>
            </a:r>
          </a:p>
        </c:rich>
      </c:tx>
      <c:layout>
        <c:manualLayout>
          <c:xMode val="edge"/>
          <c:yMode val="edge"/>
          <c:x val="0.20510471232936886"/>
          <c:y val="6.9897560773300629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921476142776919E-2"/>
          <c:y val="0.1747393576984986"/>
          <c:w val="0.89745032420983994"/>
          <c:h val="0.720117139731574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899806485538213E-4"/>
                  <c:y val="-3.3129535697317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9-4820-9D2F-F17D407D233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'2.8.'!$N$109:$N$115</c:f>
              <c:strCache>
                <c:ptCount val="7"/>
                <c:pt idx="0">
                  <c:v>HUÁNUCO</c:v>
                </c:pt>
                <c:pt idx="1">
                  <c:v>APURÍMAC</c:v>
                </c:pt>
                <c:pt idx="2">
                  <c:v>MADRE DE DIOS</c:v>
                </c:pt>
                <c:pt idx="3">
                  <c:v>AYACUCHO</c:v>
                </c:pt>
                <c:pt idx="4">
                  <c:v>PASCO</c:v>
                </c:pt>
                <c:pt idx="5">
                  <c:v>JUNÍN</c:v>
                </c:pt>
                <c:pt idx="6">
                  <c:v>SAN MARTÍN</c:v>
                </c:pt>
              </c:strCache>
            </c:strRef>
          </c:cat>
          <c:val>
            <c:numRef>
              <c:f>'2.8.'!$O$109:$O$115</c:f>
              <c:numCache>
                <c:formatCode>#,##0.00</c:formatCode>
                <c:ptCount val="7"/>
                <c:pt idx="0">
                  <c:v>21.277397983114444</c:v>
                </c:pt>
                <c:pt idx="1">
                  <c:v>21.228204304529392</c:v>
                </c:pt>
                <c:pt idx="2">
                  <c:v>21.136393410083365</c:v>
                </c:pt>
                <c:pt idx="3">
                  <c:v>20.934732180514551</c:v>
                </c:pt>
                <c:pt idx="4">
                  <c:v>20.433708920187794</c:v>
                </c:pt>
                <c:pt idx="5">
                  <c:v>20.263779132305491</c:v>
                </c:pt>
                <c:pt idx="6">
                  <c:v>20.070086407900153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09-4820-9D2F-F17D407D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42368"/>
        <c:axId val="426856448"/>
      </c:barChart>
      <c:catAx>
        <c:axId val="4268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68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8564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8522825860156602E-2"/>
              <c:y val="0.38762339809103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6842368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NÚMERO DE CLIENTES FINALES POR SECTORES </a:t>
            </a:r>
          </a:p>
        </c:rich>
      </c:tx>
      <c:layout>
        <c:manualLayout>
          <c:xMode val="edge"/>
          <c:yMode val="edge"/>
          <c:x val="0.27739931110009852"/>
          <c:y val="1.5445094502851949E-2"/>
        </c:manualLayout>
      </c:layout>
      <c:overlay val="0"/>
      <c:spPr>
        <a:solidFill>
          <a:srgbClr val="3798AF"/>
        </a:solidFill>
        <a:ln w="3175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2608648280542104"/>
          <c:y val="0.10454792906676791"/>
          <c:w val="0.84948096885813151"/>
          <c:h val="0.748550029986352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'2.9.1'!$M$67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softEdge"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</a:rPr>
                      <a:t>93,0%</a:t>
                    </a:r>
                    <a:endParaRPr lang="en-US" sz="90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52C-43AA-A567-3EE348061D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89,6%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2C-43AA-A567-3EE348061D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93,4%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2C-43AA-A567-3EE348061D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91,6%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2C-43AA-A567-3EE348061D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90.0%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2C-43AA-A567-3EE348061D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87,1%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52C-43AA-A567-3EE348061D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90,0%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'2.9.1'!$M$68:$M$74</c:f>
              <c:numCache>
                <c:formatCode>#\ ###\ ##0</c:formatCode>
                <c:ptCount val="7"/>
                <c:pt idx="0">
                  <c:v>2216470.0000000009</c:v>
                </c:pt>
                <c:pt idx="1">
                  <c:v>414669.99999999942</c:v>
                </c:pt>
                <c:pt idx="2">
                  <c:v>422285.00000000041</c:v>
                </c:pt>
                <c:pt idx="3">
                  <c:v>400582.00000000017</c:v>
                </c:pt>
                <c:pt idx="4">
                  <c:v>355476.00000000023</c:v>
                </c:pt>
                <c:pt idx="5">
                  <c:v>312475.00000000029</c:v>
                </c:pt>
                <c:pt idx="6">
                  <c:v>2768009.9999999986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52C-43AA-A567-3EE348061DE6}"/>
            </c:ext>
          </c:extLst>
        </c:ser>
        <c:ser>
          <c:idx val="1"/>
          <c:order val="1"/>
          <c:tx>
            <c:strRef>
              <c:f>'2.9.1'!$L$67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3500"/>
            </a:sp3d>
          </c:spPr>
          <c:invertIfNegative val="0"/>
          <c:dLbls>
            <c:dLbl>
              <c:idx val="0"/>
              <c:layout>
                <c:manualLayout>
                  <c:x val="-4.1189931350114416E-2"/>
                  <c:y val="6.8827988680185924E-4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0,5%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52C-43AA-A567-3EE348061DE6}"/>
                </c:ext>
              </c:extLst>
            </c:dLbl>
            <c:dLbl>
              <c:idx val="1"/>
              <c:layout>
                <c:manualLayout>
                  <c:x val="-4.2715484363081591E-2"/>
                  <c:y val="4.64156365929119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52C-43AA-A567-3EE348061DE6}"/>
                </c:ext>
              </c:extLst>
            </c:dLbl>
            <c:dLbl>
              <c:idx val="2"/>
              <c:layout>
                <c:manualLayout>
                  <c:x val="-4.7292143401983219E-2"/>
                  <c:y val="6.70860276543644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52C-43AA-A567-3EE348061DE6}"/>
                </c:ext>
              </c:extLst>
            </c:dLbl>
            <c:dLbl>
              <c:idx val="3"/>
              <c:layout>
                <c:manualLayout>
                  <c:x val="-4.7292263524267707E-2"/>
                  <c:y val="6.5386589246176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52C-43AA-A567-3EE348061DE6}"/>
                </c:ext>
              </c:extLst>
            </c:dLbl>
            <c:dLbl>
              <c:idx val="4"/>
              <c:layout>
                <c:manualLayout>
                  <c:x val="-4.4241037376048821E-2"/>
                  <c:y val="-2.875408730333289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52C-43AA-A567-3EE348061DE6}"/>
                </c:ext>
              </c:extLst>
            </c:dLbl>
            <c:dLbl>
              <c:idx val="5"/>
              <c:layout>
                <c:manualLayout>
                  <c:x val="-4.5766590389016017E-2"/>
                  <c:y val="-6.544084224108857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52C-43AA-A567-3EE348061DE6}"/>
                </c:ext>
              </c:extLst>
            </c:dLbl>
            <c:dLbl>
              <c:idx val="6"/>
              <c:layout>
                <c:manualLayout>
                  <c:x val="-4.7292143401983219E-2"/>
                  <c:y val="-2.39490315107259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'2.9.1'!$L$68:$L$74</c:f>
              <c:numCache>
                <c:formatCode>#\ ###\ ##0</c:formatCode>
                <c:ptCount val="7"/>
                <c:pt idx="0">
                  <c:v>11329.999999999991</c:v>
                </c:pt>
                <c:pt idx="1">
                  <c:v>4719.0000000000036</c:v>
                </c:pt>
                <c:pt idx="2">
                  <c:v>2832.0000000000014</c:v>
                </c:pt>
                <c:pt idx="3">
                  <c:v>4192.9999999999873</c:v>
                </c:pt>
                <c:pt idx="4">
                  <c:v>9828.9999999999909</c:v>
                </c:pt>
                <c:pt idx="5">
                  <c:v>5525.0000000000155</c:v>
                </c:pt>
                <c:pt idx="6">
                  <c:v>25749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52C-43AA-A567-3EE348061DE6}"/>
            </c:ext>
          </c:extLst>
        </c:ser>
        <c:ser>
          <c:idx val="0"/>
          <c:order val="2"/>
          <c:tx>
            <c:strRef>
              <c:f>'2.9.1'!$K$67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1.5255530129672007E-3"/>
                  <c:y val="-2.79329608938547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52C-43AA-A567-3EE348061DE6}"/>
                </c:ext>
              </c:extLst>
            </c:dLbl>
            <c:dLbl>
              <c:idx val="1"/>
              <c:layout>
                <c:manualLayout>
                  <c:x val="0"/>
                  <c:y val="-1.3035381750465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9,4%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52C-43AA-A567-3EE348061DE6}"/>
                </c:ext>
              </c:extLst>
            </c:dLbl>
            <c:dLbl>
              <c:idx val="2"/>
              <c:layout>
                <c:manualLayout>
                  <c:x val="1.5255530129672007E-3"/>
                  <c:y val="-1.11731843575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6,0%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52C-43AA-A567-3EE348061DE6}"/>
                </c:ext>
              </c:extLst>
            </c:dLbl>
            <c:dLbl>
              <c:idx val="3"/>
              <c:layout>
                <c:manualLayout>
                  <c:x val="1.5255530129672007E-3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7,4%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52C-43AA-A567-3EE348061DE6}"/>
                </c:ext>
              </c:extLst>
            </c:dLbl>
            <c:dLbl>
              <c:idx val="4"/>
              <c:layout>
                <c:manualLayout>
                  <c:x val="0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7,5%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52C-43AA-A567-3EE348061DE6}"/>
                </c:ext>
              </c:extLst>
            </c:dLbl>
            <c:dLbl>
              <c:idx val="5"/>
              <c:layout>
                <c:manualLayout>
                  <c:x val="0"/>
                  <c:y val="-1.67597765363128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11,4%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52C-43AA-A567-3EE348061DE6}"/>
                </c:ext>
              </c:extLst>
            </c:dLbl>
            <c:dLbl>
              <c:idx val="6"/>
              <c:layout>
                <c:manualLayout>
                  <c:x val="1.5255530129672007E-3"/>
                  <c:y val="-4.4692737430167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'2.9.1'!$K$68:$K$74</c:f>
              <c:numCache>
                <c:formatCode>#\ ###\ ##0</c:formatCode>
                <c:ptCount val="7"/>
                <c:pt idx="0">
                  <c:v>156229.0000000002</c:v>
                </c:pt>
                <c:pt idx="1">
                  <c:v>43586.000000000131</c:v>
                </c:pt>
                <c:pt idx="2">
                  <c:v>27288</c:v>
                </c:pt>
                <c:pt idx="3">
                  <c:v>32246.99999999988</c:v>
                </c:pt>
                <c:pt idx="4">
                  <c:v>29618.999999999993</c:v>
                </c:pt>
                <c:pt idx="5">
                  <c:v>40881.000000000087</c:v>
                </c:pt>
                <c:pt idx="6">
                  <c:v>282041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52C-43AA-A567-3EE348061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27179392"/>
        <c:axId val="427201664"/>
      </c:barChart>
      <c:catAx>
        <c:axId val="4271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72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201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Clientes</a:t>
                </a:r>
              </a:p>
            </c:rich>
          </c:tx>
          <c:layout>
            <c:manualLayout>
              <c:xMode val="edge"/>
              <c:yMode val="edge"/>
              <c:x val="2.5951458864844689E-2"/>
              <c:y val="3.8684584817959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7179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681662169851146"/>
          <c:y val="0.94003871024501817"/>
          <c:w val="0.5830449865095535"/>
          <c:h val="5.4158418745142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PARTICIPACIÓN DEL N</a:t>
            </a: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  <a:cs typeface="Arial"/>
              </a:rPr>
              <a:t>°</a:t>
            </a: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DE CLIENTES FINALES  POR ACTIVIDAD CIIU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Total Clientes CIIU 676 068 (8,9% del total de clientes)</a:t>
            </a:r>
          </a:p>
        </c:rich>
      </c:tx>
      <c:layout>
        <c:manualLayout>
          <c:xMode val="edge"/>
          <c:yMode val="edge"/>
          <c:x val="0.14781765182577986"/>
          <c:y val="4.8120302609232675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441507050954143"/>
          <c:y val="0.33470272925440475"/>
          <c:w val="0.55964868816303859"/>
          <c:h val="0.50028666649175324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D85-4E3E-BBA6-7C3091AE0C5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D85-4E3E-BBA6-7C3091AE0C5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D85-4E3E-BBA6-7C3091AE0C5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D85-4E3E-BBA6-7C3091AE0C5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D85-4E3E-BBA6-7C3091AE0C5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D85-4E3E-BBA6-7C3091AE0C5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D85-4E3E-BBA6-7C3091AE0C5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D85-4E3E-BBA6-7C3091AE0C5E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D85-4E3E-BBA6-7C3091AE0C5E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D85-4E3E-BBA6-7C3091AE0C5E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BD85-4E3E-BBA6-7C3091AE0C5E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D85-4E3E-BBA6-7C3091AE0C5E}"/>
              </c:ext>
            </c:extLst>
          </c:dPt>
          <c:dLbls>
            <c:dLbl>
              <c:idx val="0"/>
              <c:layout>
                <c:manualLayout>
                  <c:x val="-3.1027542322237044E-2"/>
                  <c:y val="1.19594558425601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52,7%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D85-4E3E-BBA6-7C3091AE0C5E}"/>
                </c:ext>
              </c:extLst>
            </c:dLbl>
            <c:dLbl>
              <c:idx val="1"/>
              <c:layout>
                <c:manualLayout>
                  <c:x val="-8.1384765428911557E-2"/>
                  <c:y val="2.2950092094407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Activ. Comunitaria y esparcimiento
9,5%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85-4E3E-BBA6-7C3091AE0C5E}"/>
                </c:ext>
              </c:extLst>
            </c:dLbl>
            <c:dLbl>
              <c:idx val="2"/>
              <c:layout>
                <c:manualLayout>
                  <c:x val="-0.12269079070034279"/>
                  <c:y val="-5.2577876885271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6,0%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D85-4E3E-BBA6-7C3091AE0C5E}"/>
                </c:ext>
              </c:extLst>
            </c:dLbl>
            <c:dLbl>
              <c:idx val="3"/>
              <c:layout>
                <c:manualLayout>
                  <c:x val="-0.12380199742791714"/>
                  <c:y val="-0.122839035965448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Hoteles y restaurantes
4,4%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85-4E3E-BBA6-7C3091AE0C5E}"/>
                </c:ext>
              </c:extLst>
            </c:dLbl>
            <c:dLbl>
              <c:idx val="4"/>
              <c:layout>
                <c:manualLayout>
                  <c:x val="2.2965640223933759E-3"/>
                  <c:y val="-0.150695677808050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 y telecomunicaciones
4,8%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D85-4E3E-BBA6-7C3091AE0C5E}"/>
                </c:ext>
              </c:extLst>
            </c:dLbl>
            <c:dLbl>
              <c:idx val="5"/>
              <c:layout>
                <c:manualLayout>
                  <c:x val="6.2504003939398284E-2"/>
                  <c:y val="-0.117590697723512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5,4%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D85-4E3E-BBA6-7C3091AE0C5E}"/>
                </c:ext>
              </c:extLst>
            </c:dLbl>
            <c:dLbl>
              <c:idx val="6"/>
              <c:layout>
                <c:manualLayout>
                  <c:x val="6.06885692259747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Enseñanza
4,1%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D85-4E3E-BBA6-7C3091AE0C5E}"/>
                </c:ext>
              </c:extLst>
            </c:dLbl>
            <c:dLbl>
              <c:idx val="7"/>
              <c:layout>
                <c:manualLayout>
                  <c:x val="2.7570363523564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Administración Pública
4,2%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D85-4E3E-BBA6-7C3091AE0C5E}"/>
                </c:ext>
              </c:extLst>
            </c:dLbl>
            <c:dLbl>
              <c:idx val="8"/>
              <c:layout>
                <c:manualLayout>
                  <c:x val="2.3485865223777439E-2"/>
                  <c:y val="-6.38340355286670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 social y de salud
1,9%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D85-4E3E-BBA6-7C3091AE0C5E}"/>
                </c:ext>
              </c:extLst>
            </c:dLbl>
            <c:dLbl>
              <c:idx val="9"/>
              <c:layout>
                <c:manualLayout>
                  <c:x val="3.1742501649075988E-3"/>
                  <c:y val="3.19170177643335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Organizaciones extraterritoriales
1,6%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D85-4E3E-BBA6-7C3091AE0C5E}"/>
                </c:ext>
              </c:extLst>
            </c:dLbl>
            <c:dLbl>
              <c:idx val="10"/>
              <c:layout>
                <c:manualLayout>
                  <c:x val="3.2565753186310692E-2"/>
                  <c:y val="-4.7875526646500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
5,4%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D85-4E3E-BBA6-7C3091AE0C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Otros
17,2%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D85-4E3E-BBA6-7C3091AE0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'2.9.2'!$X$43:$X$53</c:f>
              <c:strCache>
                <c:ptCount val="11"/>
                <c:pt idx="0">
                  <c:v>Comercio</c:v>
                </c:pt>
                <c:pt idx="1">
                  <c:v>Activ. Comunitaria y esparcimiento</c:v>
                </c:pt>
                <c:pt idx="2">
                  <c:v>Manufactura</c:v>
                </c:pt>
                <c:pt idx="3">
                  <c:v>Hoteles y restaurantes</c:v>
                </c:pt>
                <c:pt idx="4">
                  <c:v>Transporte y telecomunicaciones</c:v>
                </c:pt>
                <c:pt idx="5">
                  <c:v>Inmobiliarias</c:v>
                </c:pt>
                <c:pt idx="6">
                  <c:v>Enseñanza</c:v>
                </c:pt>
                <c:pt idx="7">
                  <c:v>Administración Pública</c:v>
                </c:pt>
                <c:pt idx="8">
                  <c:v>Servicio social y de salud</c:v>
                </c:pt>
                <c:pt idx="9">
                  <c:v>Organizaciones extraterritoriales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'2.9.2'!$Z$43:$Z$53</c:f>
              <c:numCache>
                <c:formatCode>0.0%</c:formatCode>
                <c:ptCount val="11"/>
                <c:pt idx="0">
                  <c:v>0.52739517326659469</c:v>
                </c:pt>
                <c:pt idx="1">
                  <c:v>9.4789281551559898E-2</c:v>
                </c:pt>
                <c:pt idx="2">
                  <c:v>6.0326771863185316E-2</c:v>
                </c:pt>
                <c:pt idx="3">
                  <c:v>4.3852097717981008E-2</c:v>
                </c:pt>
                <c:pt idx="4">
                  <c:v>4.7810279439346327E-2</c:v>
                </c:pt>
                <c:pt idx="5">
                  <c:v>5.4096629333143999E-2</c:v>
                </c:pt>
                <c:pt idx="6">
                  <c:v>4.1486951016761614E-2</c:v>
                </c:pt>
                <c:pt idx="7">
                  <c:v>4.2196938769472919E-2</c:v>
                </c:pt>
                <c:pt idx="8">
                  <c:v>1.873184354236556E-2</c:v>
                </c:pt>
                <c:pt idx="9">
                  <c:v>1.5890413390369017E-2</c:v>
                </c:pt>
                <c:pt idx="10">
                  <c:v>5.3423620109219763E-2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85-4E3E-BBA6-7C3091AE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1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0.59055118110236215" l="0.78740157480314965" r="0.78740157480314965" t="0.78740157480314965" header="0.3543307086614173" footer="0.31496062992125984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POR SECTORES</a:t>
            </a:r>
          </a:p>
        </c:rich>
      </c:tx>
      <c:layout>
        <c:manualLayout>
          <c:xMode val="edge"/>
          <c:yMode val="edge"/>
          <c:x val="0.28190333966874831"/>
          <c:y val="2.901360321649544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0392599547744"/>
          <c:y val="0.11992274382210301"/>
          <c:w val="0.87408675104059197"/>
          <c:h val="0.73114188975411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'2.10.1'!$L$72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2780837513278171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FB6-4592-B2E4-09EFA5155014}"/>
                </c:ext>
              </c:extLst>
            </c:dLbl>
            <c:dLbl>
              <c:idx val="1"/>
              <c:layout>
                <c:manualLayout>
                  <c:x val="-3.9210981676437121E-2"/>
                  <c:y val="-8.5856959869229865E-2"/>
                </c:manualLayout>
              </c:layout>
              <c:tx>
                <c:strRef>
                  <c:f>'2.10.1'!$K$85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{FFB6D89E-3260-4E86-AC7A-3CA92C88AA7A}</c15:txfldGUID>
                      <c15:f>'2.10.1'!$K$85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FB6-4592-B2E4-09EFA5155014}"/>
                </c:ext>
              </c:extLst>
            </c:dLbl>
            <c:dLbl>
              <c:idx val="2"/>
              <c:layout>
                <c:manualLayout>
                  <c:x val="-3.7793783127630945E-2"/>
                  <c:y val="-4.0628426935166682E-2"/>
                </c:manualLayout>
              </c:layout>
              <c:tx>
                <c:strRef>
                  <c:f>'2.10.1'!$K$86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{72D1D389-CFBE-4FDC-86A4-A22FA2B2BAEF}</c15:txfldGUID>
                      <c15:f>'2.10.1'!$K$86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FB6-4592-B2E4-09EFA5155014}"/>
                </c:ext>
              </c:extLst>
            </c:dLbl>
            <c:dLbl>
              <c:idx val="3"/>
              <c:layout>
                <c:manualLayout>
                  <c:x val="-3.9932424825077362E-2"/>
                  <c:y val="-3.448054817226308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FB6-4592-B2E4-09EFA5155014}"/>
                </c:ext>
              </c:extLst>
            </c:dLbl>
            <c:dLbl>
              <c:idx val="4"/>
              <c:layout>
                <c:manualLayout>
                  <c:x val="-4.28075397367607E-2"/>
                  <c:y val="-3.1126301233753893E-2"/>
                </c:manualLayout>
              </c:layout>
              <c:tx>
                <c:strRef>
                  <c:f>'2.10.1'!$K$88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{EBCE6D6A-CD80-4C43-A400-880D2659B2F3}</c15:txfldGUID>
                      <c15:f>'2.10.1'!$K$88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FB6-4592-B2E4-09EFA5155014}"/>
                </c:ext>
              </c:extLst>
            </c:dLbl>
            <c:dLbl>
              <c:idx val="5"/>
              <c:layout>
                <c:manualLayout>
                  <c:x val="-3.9336414405689343E-2"/>
                  <c:y val="-2.73991694082148E-2"/>
                </c:manualLayout>
              </c:layout>
              <c:tx>
                <c:strRef>
                  <c:f>'2.10.1'!$K$89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{F47C1C29-A0C2-4231-ACE7-6903A6507AA4}</c15:txfldGUID>
                      <c15:f>'2.10.1'!$K$89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FB6-4592-B2E4-09EFA5155014}"/>
                </c:ext>
              </c:extLst>
            </c:dLbl>
            <c:dLbl>
              <c:idx val="6"/>
              <c:layout>
                <c:manualLayout>
                  <c:x val="1.7351527546557678E-3"/>
                  <c:y val="-0.19840108791955996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MOQUEGUA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'2.10.1'!$L$73:$L$79</c:f>
              <c:numCache>
                <c:formatCode>#,##0.00</c:formatCode>
                <c:ptCount val="7"/>
                <c:pt idx="0">
                  <c:v>6913.9278105200101</c:v>
                </c:pt>
                <c:pt idx="1">
                  <c:v>4447.3643399900102</c:v>
                </c:pt>
                <c:pt idx="2">
                  <c:v>2464.48477709999</c:v>
                </c:pt>
                <c:pt idx="3">
                  <c:v>1919.5023043000001</c:v>
                </c:pt>
                <c:pt idx="4">
                  <c:v>2242.7257152699799</c:v>
                </c:pt>
                <c:pt idx="5">
                  <c:v>1616.0058566999901</c:v>
                </c:pt>
                <c:pt idx="6">
                  <c:v>8400.4779970299714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B6-4592-B2E4-09EFA5155014}"/>
            </c:ext>
          </c:extLst>
        </c:ser>
        <c:ser>
          <c:idx val="1"/>
          <c:order val="1"/>
          <c:tx>
            <c:strRef>
              <c:f>'2.10.1'!$K$72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1331142137178405"/>
                </c:manualLayout>
              </c:layout>
              <c:tx>
                <c:strRef>
                  <c:f>'2.10.1'!$L$84</c:f>
                  <c:strCache>
                    <c:ptCount val="1"/>
                    <c:pt idx="0">
                      <c:v>39%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{1C0BD96E-9CD0-4503-9F73-68B737346BE7}</c15:txfldGUID>
                      <c15:f>'2.10.1'!$L$84</c15:f>
                      <c15:dlblFieldTableCache>
                        <c:ptCount val="1"/>
                        <c:pt idx="0">
                          <c:v>39%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FB6-4592-B2E4-09EFA5155014}"/>
                </c:ext>
              </c:extLst>
            </c:dLbl>
            <c:dLbl>
              <c:idx val="1"/>
              <c:layout>
                <c:manualLayout>
                  <c:x val="1.280288314916493E-4"/>
                  <c:y val="8.5542883765227326E-2"/>
                </c:manualLayout>
              </c:layout>
              <c:tx>
                <c:strRef>
                  <c:f>'2.10.1'!$L$85</c:f>
                  <c:strCache>
                    <c:ptCount val="1"/>
                    <c:pt idx="0">
                      <c:v>84%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{2C32AD72-BD81-4D65-BF03-FA37C6E42488}</c15:txfldGUID>
                      <c15:f>'2.10.1'!$L$85</c15:f>
                      <c15:dlblFieldTableCache>
                        <c:ptCount val="1"/>
                        <c:pt idx="0">
                          <c:v>84%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FB6-4592-B2E4-09EFA5155014}"/>
                </c:ext>
              </c:extLst>
            </c:dLbl>
            <c:dLbl>
              <c:idx val="2"/>
              <c:layout>
                <c:manualLayout>
                  <c:x val="1.1521228464648739E-3"/>
                  <c:y val="4.8414938747289929E-2"/>
                </c:manualLayout>
              </c:layout>
              <c:tx>
                <c:strRef>
                  <c:f>'2.10.1'!$L$86</c:f>
                  <c:strCache>
                    <c:ptCount val="1"/>
                    <c:pt idx="0">
                      <c:v>82%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{1B559719-ACD6-43D2-97D7-04316B7E58D9}</c15:txfldGUID>
                      <c15:f>'2.10.1'!$L$86</c15:f>
                      <c15:dlblFieldTableCache>
                        <c:ptCount val="1"/>
                        <c:pt idx="0">
                          <c:v>82%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FB6-4592-B2E4-09EFA5155014}"/>
                </c:ext>
              </c:extLst>
            </c:dLbl>
            <c:dLbl>
              <c:idx val="3"/>
              <c:layout>
                <c:manualLayout>
                  <c:x val="3.1086274762716255E-3"/>
                  <c:y val="4.1247993919372158E-2"/>
                </c:manualLayout>
              </c:layout>
              <c:tx>
                <c:strRef>
                  <c:f>'2.10.1'!$L$87</c:f>
                  <c:strCache>
                    <c:ptCount val="1"/>
                    <c:pt idx="0">
                      <c:v>81%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{F81105A1-309C-4C09-9F1E-6802B040EAF9}</c15:txfldGUID>
                      <c15:f>'2.10.1'!$L$87</c15:f>
                      <c15:dlblFieldTableCache>
                        <c:ptCount val="1"/>
                        <c:pt idx="0">
                          <c:v>81%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FB6-4592-B2E4-09EFA5155014}"/>
                </c:ext>
              </c:extLst>
            </c:dLbl>
            <c:dLbl>
              <c:idx val="4"/>
              <c:layout>
                <c:manualLayout>
                  <c:x val="1.2030884325335881E-3"/>
                  <c:y val="3.7050964177867525E-2"/>
                </c:manualLayout>
              </c:layout>
              <c:tx>
                <c:strRef>
                  <c:f>'2.10.1'!$L$88</c:f>
                  <c:strCache>
                    <c:ptCount val="1"/>
                    <c:pt idx="0">
                      <c:v>95%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{F65ED268-B5E7-4295-9FB9-B59AECB28EFF}</c15:txfldGUID>
                      <c15:f>'2.10.1'!$L$88</c15:f>
                      <c15:dlblFieldTableCache>
                        <c:ptCount val="1"/>
                        <c:pt idx="0">
                          <c:v>95%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FB6-4592-B2E4-09EFA5155014}"/>
                </c:ext>
              </c:extLst>
            </c:dLbl>
            <c:dLbl>
              <c:idx val="5"/>
              <c:layout>
                <c:manualLayout>
                  <c:x val="2.884406224961277E-3"/>
                  <c:y val="3.4170049244843716E-2"/>
                </c:manualLayout>
              </c:layout>
              <c:tx>
                <c:strRef>
                  <c:f>'2.10.1'!$L$89</c:f>
                  <c:strCache>
                    <c:ptCount val="1"/>
                    <c:pt idx="0">
                      <c:v>79%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{600AD9EB-03B8-4012-83D0-22BA81801C48}</c15:txfldGUID>
                      <c15:f>'2.10.1'!$L$89</c15:f>
                      <c15:dlblFieldTableCache>
                        <c:ptCount val="1"/>
                        <c:pt idx="0">
                          <c:v>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FB6-4592-B2E4-09EFA5155014}"/>
                </c:ext>
              </c:extLst>
            </c:dLbl>
            <c:dLbl>
              <c:idx val="6"/>
              <c:layout>
                <c:manualLayout>
                  <c:x val="3.4287678734807336E-3"/>
                  <c:y val="0.19554592865793491"/>
                </c:manualLayout>
              </c:layout>
              <c:tx>
                <c:strRef>
                  <c:f>'2.10.1'!$L$90</c:f>
                  <c:strCache>
                    <c:ptCount val="1"/>
                    <c:pt idx="0">
                      <c:v>58%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{C3C412F4-2DA6-45F7-865B-CC008207A74D}</c15:txfldGUID>
                      <c15:f>'2.10.1'!$L$90</c15:f>
                      <c15:dlblFieldTableCache>
                        <c:ptCount val="1"/>
                        <c:pt idx="0">
                          <c:v>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MOQUEGUA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'2.10.1'!$K$73:$K$79</c:f>
              <c:numCache>
                <c:formatCode>#,##0.00</c:formatCode>
                <c:ptCount val="7"/>
                <c:pt idx="0">
                  <c:v>5229.8546086899996</c:v>
                </c:pt>
                <c:pt idx="1">
                  <c:v>344.00357068000301</c:v>
                </c:pt>
                <c:pt idx="2">
                  <c:v>275.97556639999999</c:v>
                </c:pt>
                <c:pt idx="3">
                  <c:v>207.65164789999801</c:v>
                </c:pt>
                <c:pt idx="4">
                  <c:v>60.239562559999897</c:v>
                </c:pt>
                <c:pt idx="5">
                  <c:v>202.46735915999901</c:v>
                </c:pt>
                <c:pt idx="6">
                  <c:v>2909.1871827799932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FB6-4592-B2E4-09EFA5155014}"/>
            </c:ext>
          </c:extLst>
        </c:ser>
        <c:ser>
          <c:idx val="2"/>
          <c:order val="2"/>
          <c:tx>
            <c:strRef>
              <c:f>'2.10.1'!$M$72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strRef>
                  <c:f>'2.10.1'!$M$84</c:f>
                  <c:strCache>
                    <c:ptCount val="1"/>
                    <c:pt idx="0">
                      <c:v>32%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{E19EDAC8-120F-4607-8DF3-09EEE9F3451A}</c15:txfldGUID>
                      <c15:f>'2.10.1'!$M$84</c15:f>
                      <c15:dlblFieldTableCache>
                        <c:ptCount val="1"/>
                        <c:pt idx="0">
                          <c:v>32%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FB6-4592-B2E4-09EFA5155014}"/>
                </c:ext>
              </c:extLst>
            </c:dLbl>
            <c:dLbl>
              <c:idx val="1"/>
              <c:layout>
                <c:manualLayout>
                  <c:x val="9.0595607343219573E-4"/>
                  <c:y val="-2.635478459265305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FB6-4592-B2E4-09EFA5155014}"/>
                </c:ext>
              </c:extLst>
            </c:dLbl>
            <c:dLbl>
              <c:idx val="2"/>
              <c:layout>
                <c:manualLayout>
                  <c:x val="3.4608943541495469E-4"/>
                  <c:y val="-2.5368329241338815E-2"/>
                </c:manualLayout>
              </c:layout>
              <c:tx>
                <c:strRef>
                  <c:f>'2.10.1'!$M$86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{E572DC77-DDCE-4504-809A-1EDADA32A22B}</c15:txfldGUID>
                      <c15:f>'2.10.1'!$M$86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FB6-4592-B2E4-09EFA5155014}"/>
                </c:ext>
              </c:extLst>
            </c:dLbl>
            <c:dLbl>
              <c:idx val="3"/>
              <c:layout>
                <c:manualLayout>
                  <c:x val="7.7760774015627062E-4"/>
                  <c:y val="-2.5563574077510778E-2"/>
                </c:manualLayout>
              </c:layout>
              <c:tx>
                <c:strRef>
                  <c:f>'2.10.1'!$M$87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{77F21578-3435-4862-88EC-947390D86F8D}</c15:txfldGUID>
                      <c15:f>'2.10.1'!$M$87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FB6-4592-B2E4-09EFA5155014}"/>
                </c:ext>
              </c:extLst>
            </c:dLbl>
            <c:dLbl>
              <c:idx val="4"/>
              <c:layout>
                <c:manualLayout>
                  <c:x val="1.2484916678831737E-3"/>
                  <c:y val="-2.6152434776998849E-2"/>
                </c:manualLayout>
              </c:layout>
              <c:tx>
                <c:strRef>
                  <c:f>'2.10.1'!$M$88</c:f>
                  <c:strCache>
                    <c:ptCount val="1"/>
                    <c:pt idx="0">
                      <c:v>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{EC2536F4-8547-45B3-9662-AD2BF152DEEE}</c15:txfldGUID>
                      <c15:f>'2.10.1'!$M$88</c15:f>
                      <c15:dlblFieldTableCache>
                        <c:ptCount val="1"/>
                        <c:pt idx="0">
                          <c:v>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FB6-4592-B2E4-09EFA5155014}"/>
                </c:ext>
              </c:extLst>
            </c:dLbl>
            <c:dLbl>
              <c:idx val="5"/>
              <c:layout>
                <c:manualLayout>
                  <c:x val="1.0631451929927003E-3"/>
                  <c:y val="-2.080664821456128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FB6-4592-B2E4-09EFA5155014}"/>
                </c:ext>
              </c:extLst>
            </c:dLbl>
            <c:dLbl>
              <c:idx val="6"/>
              <c:tx>
                <c:strRef>
                  <c:f>'2.10.1'!$M$90</c:f>
                  <c:strCache>
                    <c:ptCount val="1"/>
                    <c:pt idx="0">
                      <c:v>22%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{593CBA85-95B6-47C0-837D-CF8A6D80130D}</c15:txfldGUID>
                      <c15:f>'2.10.1'!$M$90</c15:f>
                      <c15:dlblFieldTableCache>
                        <c:ptCount val="1"/>
                        <c:pt idx="0">
                          <c:v>22%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MOQUEGUA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'2.10.1'!$M$73:$M$79</c:f>
              <c:numCache>
                <c:formatCode>#,##0.00</c:formatCode>
                <c:ptCount val="7"/>
                <c:pt idx="0">
                  <c:v>5721.1548966700002</c:v>
                </c:pt>
                <c:pt idx="1">
                  <c:v>529.47231403999695</c:v>
                </c:pt>
                <c:pt idx="2">
                  <c:v>261.688621799999</c:v>
                </c:pt>
                <c:pt idx="3">
                  <c:v>240.50597199999899</c:v>
                </c:pt>
                <c:pt idx="4">
                  <c:v>56.608725499999899</c:v>
                </c:pt>
                <c:pt idx="5">
                  <c:v>227.03225903000001</c:v>
                </c:pt>
                <c:pt idx="6">
                  <c:v>3150.4068308599935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FB6-4592-B2E4-09EFA515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283456"/>
        <c:axId val="479332992"/>
      </c:barChart>
      <c:catAx>
        <c:axId val="47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93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332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5596660331251697E-3"/>
              <c:y val="0.45067739801222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928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37358584487284"/>
          <c:y val="0.93761525654168576"/>
          <c:w val="0.56638722961353971"/>
          <c:h val="5.4158541816621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 DE VENTA DE ENERGÍA ELÉCTRICA POR ACTIVIDAD CIIU
Total Venta CIIU 37 234 GW.h ( 78,5% del total )</a:t>
            </a:r>
          </a:p>
        </c:rich>
      </c:tx>
      <c:layout>
        <c:manualLayout>
          <c:xMode val="edge"/>
          <c:yMode val="edge"/>
          <c:x val="0.1704585688050255"/>
          <c:y val="2.1897849889975871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556905807252545"/>
          <c:y val="0.40900253718825214"/>
          <c:w val="0.64352535888425766"/>
          <c:h val="0.55907862935876362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B68-4FAB-974C-A39D28028EF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8-4FAB-974C-A39D28028EF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B68-4FAB-974C-A39D28028EF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68-4FAB-974C-A39D28028EF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B68-4FAB-974C-A39D28028EF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68-4FAB-974C-A39D28028EF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B68-4FAB-974C-A39D28028EF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68-4FAB-974C-A39D28028EF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B68-4FAB-974C-A39D28028EF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68-4FAB-974C-A39D28028EF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B68-4FAB-974C-A39D28028EF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68-4FAB-974C-A39D28028EFC}"/>
              </c:ext>
            </c:extLst>
          </c:dPt>
          <c:dLbls>
            <c:dLbl>
              <c:idx val="0"/>
              <c:layout>
                <c:manualLayout>
                  <c:x val="-0.10729668147302227"/>
                  <c:y val="-9.52082491565888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Minería
43,2%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B68-4FAB-974C-A39D28028EFC}"/>
                </c:ext>
              </c:extLst>
            </c:dLbl>
            <c:dLbl>
              <c:idx val="1"/>
              <c:layout>
                <c:manualLayout>
                  <c:x val="-0.10731781200871997"/>
                  <c:y val="2.8429762925441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27,4%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68-4FAB-974C-A39D28028EFC}"/>
                </c:ext>
              </c:extLst>
            </c:dLbl>
            <c:dLbl>
              <c:idx val="2"/>
              <c:layout>
                <c:manualLayout>
                  <c:x val="-0.144485714693457"/>
                  <c:y val="-9.1738032120202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6,6%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68-4FAB-974C-A39D28028EFC}"/>
                </c:ext>
              </c:extLst>
            </c:dLbl>
            <c:dLbl>
              <c:idx val="3"/>
              <c:layout>
                <c:manualLayout>
                  <c:x val="-0.1591448661431813"/>
                  <c:y val="-0.22141824261954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 y Ganadería
3,4%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B68-4FAB-974C-A39D28028EFC}"/>
                </c:ext>
              </c:extLst>
            </c:dLbl>
            <c:dLbl>
              <c:idx val="4"/>
              <c:layout>
                <c:manualLayout>
                  <c:x val="5.1142204011064519E-3"/>
                  <c:y val="-0.2052578846918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Alumbrado Público
3,0%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B68-4FAB-974C-A39D28028EFC}"/>
                </c:ext>
              </c:extLst>
            </c:dLbl>
            <c:dLbl>
              <c:idx val="5"/>
              <c:layout>
                <c:manualLayout>
                  <c:x val="5.153682464974757E-2"/>
                  <c:y val="-0.104631182679136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Suministros de Electricidad, gas y agua
1,4%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B68-4FAB-974C-A39D28028EFC}"/>
                </c:ext>
              </c:extLst>
            </c:dLbl>
            <c:dLbl>
              <c:idx val="6"/>
              <c:layout>
                <c:manualLayout>
                  <c:x val="6.3312446429558397E-2"/>
                  <c:y val="-5.44788597295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2,9%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B68-4FAB-974C-A39D28028EFC}"/>
                </c:ext>
              </c:extLst>
            </c:dLbl>
            <c:dLbl>
              <c:idx val="7"/>
              <c:layout>
                <c:manualLayout>
                  <c:x val="4.4294871855604372E-2"/>
                  <c:y val="-5.5531508630111805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B68-4FAB-974C-A39D28028EFC}"/>
                </c:ext>
              </c:extLst>
            </c:dLbl>
            <c:dLbl>
              <c:idx val="8"/>
              <c:layout>
                <c:manualLayout>
                  <c:x val="8.0106806973423705E-3"/>
                  <c:y val="-8.78539118780365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 y telecomunicaciones 2,5%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B68-4FAB-974C-A39D28028EFC}"/>
                </c:ext>
              </c:extLst>
            </c:dLbl>
            <c:dLbl>
              <c:idx val="9"/>
              <c:layout>
                <c:manualLayout>
                  <c:x val="3.6196765340749205E-2"/>
                  <c:y val="7.22714416642850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Administración Pública
1,4%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B68-4FAB-974C-A39D28028EFC}"/>
                </c:ext>
              </c:extLst>
            </c:dLbl>
            <c:dLbl>
              <c:idx val="10"/>
              <c:layout>
                <c:manualLayout>
                  <c:x val="3.7198100427916998E-2"/>
                  <c:y val="-1.77912679563364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
6,1%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B68-4FAB-974C-A39D28028E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Otros
15,1%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B68-4FAB-974C-A39D28028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'2.10.2'!$S$41:$S$51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Agricultura y Ganadería</c:v>
                </c:pt>
                <c:pt idx="4">
                  <c:v>Alumbrado Público</c:v>
                </c:pt>
                <c:pt idx="5">
                  <c:v>Suministros de Electricidad, gas y agua</c:v>
                </c:pt>
                <c:pt idx="6">
                  <c:v>Inmobiliarias</c:v>
                </c:pt>
                <c:pt idx="7">
                  <c:v>Activ. Comunitaria y esparcimiento</c:v>
                </c:pt>
                <c:pt idx="8">
                  <c:v>Transporte y telecomunicaciones</c:v>
                </c:pt>
                <c:pt idx="9">
                  <c:v>Administración Pública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'2.10.2'!$U$41:$U$51</c:f>
              <c:numCache>
                <c:formatCode>0.0%</c:formatCode>
                <c:ptCount val="11"/>
                <c:pt idx="0">
                  <c:v>0.43206634969317681</c:v>
                </c:pt>
                <c:pt idx="1">
                  <c:v>0.27384303673523891</c:v>
                </c:pt>
                <c:pt idx="2">
                  <c:v>6.6172779762474446E-2</c:v>
                </c:pt>
                <c:pt idx="3">
                  <c:v>3.3997095706042313E-2</c:v>
                </c:pt>
                <c:pt idx="4">
                  <c:v>2.9716993480834165E-2</c:v>
                </c:pt>
                <c:pt idx="5">
                  <c:v>1.3517135713305305E-2</c:v>
                </c:pt>
                <c:pt idx="6">
                  <c:v>2.8845620719900912E-2</c:v>
                </c:pt>
                <c:pt idx="7">
                  <c:v>2.2579464692116653E-2</c:v>
                </c:pt>
                <c:pt idx="8">
                  <c:v>2.491705592332779E-2</c:v>
                </c:pt>
                <c:pt idx="9">
                  <c:v>1.3766207666708221E-2</c:v>
                </c:pt>
                <c:pt idx="10">
                  <c:v>6.0578259906874335E-2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68-4FAB-974C-A39D28028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0"/>
        <c:splitType val="pos"/>
        <c:splitPos val="5"/>
        <c:secondPieSize val="7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POR VENTA DE ENERGÍA ELÉCTRICA POR SECTORES </a:t>
            </a:r>
          </a:p>
        </c:rich>
      </c:tx>
      <c:layout>
        <c:manualLayout>
          <c:xMode val="edge"/>
          <c:yMode val="edge"/>
          <c:x val="0.2010221278731136"/>
          <c:y val="1.74892121535655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26649261312614"/>
          <c:y val="0.1453526441724905"/>
          <c:w val="0.86678200692041518"/>
          <c:h val="0.73516322507879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'2.11.1'!$L$65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051-4A18-AD19-44B35E4F04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51-4A18-AD19-44B35E4F04D8}"/>
                </c:ext>
              </c:extLst>
            </c:dLbl>
            <c:dLbl>
              <c:idx val="2"/>
              <c:layout>
                <c:manualLayout>
                  <c:x val="2.1202630570055147E-3"/>
                  <c:y val="1.8412740780283821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051-4A18-AD19-44B35E4F04D8}"/>
                </c:ext>
              </c:extLst>
            </c:dLbl>
            <c:dLbl>
              <c:idx val="3"/>
              <c:layout>
                <c:manualLayout>
                  <c:x val="-4.5193760913266132E-3"/>
                  <c:y val="2.5710595862716182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51-4A18-AD19-44B35E4F04D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051-4A18-AD19-44B35E4F04D8}"/>
                </c:ext>
              </c:extLst>
            </c:dLbl>
            <c:dLbl>
              <c:idx val="5"/>
              <c:layout>
                <c:manualLayout>
                  <c:x val="4.4903581527218368E-3"/>
                  <c:y val="-5.9975449465649392E-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51-4A18-AD19-44B35E4F04D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'2.11.1'!$L$66:$L$72</c:f>
              <c:numCache>
                <c:formatCode>#\ ##0_ ;\-#\ ##0\ </c:formatCode>
                <c:ptCount val="7"/>
                <c:pt idx="0">
                  <c:v>495051.64269424201</c:v>
                </c:pt>
                <c:pt idx="1">
                  <c:v>277566.54543599527</c:v>
                </c:pt>
                <c:pt idx="2">
                  <c:v>157790.41827205374</c:v>
                </c:pt>
                <c:pt idx="3">
                  <c:v>126021.84071421287</c:v>
                </c:pt>
                <c:pt idx="4">
                  <c:v>61462.033588661441</c:v>
                </c:pt>
                <c:pt idx="5">
                  <c:v>76758.245212016685</c:v>
                </c:pt>
                <c:pt idx="6">
                  <c:v>692794.23323178664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51-4A18-AD19-44B35E4F04D8}"/>
            </c:ext>
          </c:extLst>
        </c:ser>
        <c:ser>
          <c:idx val="1"/>
          <c:order val="1"/>
          <c:tx>
            <c:strRef>
              <c:f>'2.11.1'!$K$65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051-4A18-AD19-44B35E4F04D8}"/>
                </c:ext>
              </c:extLst>
            </c:dLbl>
            <c:dLbl>
              <c:idx val="1"/>
              <c:layout>
                <c:manualLayout>
                  <c:x val="-4.2356160848587329E-2"/>
                  <c:y val="2.13410070729110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051-4A18-AD19-44B35E4F04D8}"/>
                </c:ext>
              </c:extLst>
            </c:dLbl>
            <c:dLbl>
              <c:idx val="2"/>
              <c:layout>
                <c:manualLayout>
                  <c:x val="-4.6333574409279051E-2"/>
                  <c:y val="1.35175874100084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051-4A18-AD19-44B35E4F04D8}"/>
                </c:ext>
              </c:extLst>
            </c:dLbl>
            <c:dLbl>
              <c:idx val="3"/>
              <c:layout>
                <c:manualLayout>
                  <c:x val="-4.0976663169367676E-2"/>
                  <c:y val="3.4763726823303712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051-4A18-AD19-44B35E4F04D8}"/>
                </c:ext>
              </c:extLst>
            </c:dLbl>
            <c:dLbl>
              <c:idx val="4"/>
              <c:layout>
                <c:manualLayout>
                  <c:x val="-4.2867335882848155E-2"/>
                  <c:y val="-9.8747899400012024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051-4A18-AD19-44B35E4F04D8}"/>
                </c:ext>
              </c:extLst>
            </c:dLbl>
            <c:dLbl>
              <c:idx val="5"/>
              <c:layout>
                <c:manualLayout>
                  <c:x val="-4.2479341767672298E-2"/>
                  <c:y val="-4.6042973441879086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051-4A18-AD19-44B35E4F04D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'2.11.1'!$K$66:$K$72</c:f>
              <c:numCache>
                <c:formatCode>#\ ##0_ ;\-#\ ##0\ </c:formatCode>
                <c:ptCount val="7"/>
                <c:pt idx="0">
                  <c:v>667426.81917000457</c:v>
                </c:pt>
                <c:pt idx="1">
                  <c:v>46835.718801548253</c:v>
                </c:pt>
                <c:pt idx="2">
                  <c:v>39237.626948380166</c:v>
                </c:pt>
                <c:pt idx="3">
                  <c:v>35124.994600229205</c:v>
                </c:pt>
                <c:pt idx="4">
                  <c:v>54998.301698355484</c:v>
                </c:pt>
                <c:pt idx="5">
                  <c:v>49993.398797192123</c:v>
                </c:pt>
                <c:pt idx="6">
                  <c:v>349012.05100978084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051-4A18-AD19-44B35E4F04D8}"/>
            </c:ext>
          </c:extLst>
        </c:ser>
        <c:ser>
          <c:idx val="2"/>
          <c:order val="2"/>
          <c:tx>
            <c:strRef>
              <c:f>'2.11.1'!$M$65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985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051-4A18-AD19-44B35E4F04D8}"/>
                </c:ext>
              </c:extLst>
            </c:dLbl>
            <c:dLbl>
              <c:idx val="1"/>
              <c:layout>
                <c:manualLayout>
                  <c:x val="6.9055413017193076E-4"/>
                  <c:y val="-2.9119177899372749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051-4A18-AD19-44B35E4F04D8}"/>
                </c:ext>
              </c:extLst>
            </c:dLbl>
            <c:dLbl>
              <c:idx val="2"/>
              <c:layout>
                <c:manualLayout>
                  <c:x val="9.8049531493839119E-4"/>
                  <c:y val="-3.069883049879471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051-4A18-AD19-44B35E4F04D8}"/>
                </c:ext>
              </c:extLst>
            </c:dLbl>
            <c:dLbl>
              <c:idx val="3"/>
              <c:layout>
                <c:manualLayout>
                  <c:x val="1.1318529004099207E-3"/>
                  <c:y val="-2.758975043373815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051-4A18-AD19-44B35E4F04D8}"/>
                </c:ext>
              </c:extLst>
            </c:dLbl>
            <c:dLbl>
              <c:idx val="4"/>
              <c:layout>
                <c:manualLayout>
                  <c:x val="1.9994691674776609E-3"/>
                  <c:y val="-2.1478120319705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051-4A18-AD19-44B35E4F04D8}"/>
                </c:ext>
              </c:extLst>
            </c:dLbl>
            <c:dLbl>
              <c:idx val="5"/>
              <c:layout>
                <c:manualLayout>
                  <c:x val="2.0903005101901339E-4"/>
                  <c:y val="-2.110977653217076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051-4A18-AD19-44B35E4F04D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'2.11.1'!$M$66:$M$72</c:f>
              <c:numCache>
                <c:formatCode>#\ ##0_ ;\-#\ ##0\ </c:formatCode>
                <c:ptCount val="7"/>
                <c:pt idx="0">
                  <c:v>935697.12431788002</c:v>
                </c:pt>
                <c:pt idx="1">
                  <c:v>102750.88178875514</c:v>
                </c:pt>
                <c:pt idx="2">
                  <c:v>49321.788962372673</c:v>
                </c:pt>
                <c:pt idx="3">
                  <c:v>52014.603822544326</c:v>
                </c:pt>
                <c:pt idx="4">
                  <c:v>85804.90092165934</c:v>
                </c:pt>
                <c:pt idx="5">
                  <c:v>70213.096683093216</c:v>
                </c:pt>
                <c:pt idx="6">
                  <c:v>506832.97038481734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051-4A18-AD19-44B35E4F0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648192"/>
        <c:axId val="646695552"/>
      </c:barChart>
      <c:catAx>
        <c:axId val="6466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466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695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2.274110473032976E-2"/>
              <c:y val="6.66496137135400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4664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27723414272465"/>
          <c:y val="0.94003944422201458"/>
          <c:w val="0.5830451268779373"/>
          <c:h val="5.4158696264661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FACTURACIÓN DE ENERGÍA ELÉCTRICA POR ACTIVIDAD CIIU  </a:t>
            </a:r>
          </a:p>
        </c:rich>
      </c:tx>
      <c:layout>
        <c:manualLayout>
          <c:xMode val="edge"/>
          <c:yMode val="edge"/>
          <c:x val="0.22294163510987017"/>
          <c:y val="2.1422041345955354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666177178013519"/>
          <c:y val="0.37018711331797843"/>
          <c:w val="0.62244125695528818"/>
          <c:h val="0.5117665290884289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00-442B-9F9E-21E5CAFF30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00-442B-9F9E-21E5CAFF308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200-442B-9F9E-21E5CAFF308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200-442B-9F9E-21E5CAFF308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200-442B-9F9E-21E5CAFF308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200-442B-9F9E-21E5CAFF308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200-442B-9F9E-21E5CAFF308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200-442B-9F9E-21E5CAFF308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200-442B-9F9E-21E5CAFF308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3200-442B-9F9E-21E5CAFF308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3200-442B-9F9E-21E5CAFF308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3200-442B-9F9E-21E5CAFF308C}"/>
              </c:ext>
            </c:extLst>
          </c:dPt>
          <c:dLbls>
            <c:dLbl>
              <c:idx val="0"/>
              <c:layout>
                <c:manualLayout>
                  <c:x val="-8.2687380550718823E-2"/>
                  <c:y val="2.3526592569913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Minería
32,7%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200-442B-9F9E-21E5CAFF308C}"/>
                </c:ext>
              </c:extLst>
            </c:dLbl>
            <c:dLbl>
              <c:idx val="1"/>
              <c:layout>
                <c:manualLayout>
                  <c:x val="-6.4834108036433261E-2"/>
                  <c:y val="-1.92734355015970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22,7%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200-442B-9F9E-21E5CAFF308C}"/>
                </c:ext>
              </c:extLst>
            </c:dLbl>
            <c:dLbl>
              <c:idx val="2"/>
              <c:layout>
                <c:manualLayout>
                  <c:x val="-9.621419697666736E-2"/>
                  <c:y val="-7.24044866677596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10,1%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200-442B-9F9E-21E5CAFF308C}"/>
                </c:ext>
              </c:extLst>
            </c:dLbl>
            <c:dLbl>
              <c:idx val="3"/>
              <c:layout>
                <c:manualLayout>
                  <c:x val="-0.16765861957850065"/>
                  <c:y val="-0.10175354165226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Alumbrado Público
6,1%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200-442B-9F9E-21E5CAFF308C}"/>
                </c:ext>
              </c:extLst>
            </c:dLbl>
            <c:dLbl>
              <c:idx val="4"/>
              <c:layout>
                <c:manualLayout>
                  <c:x val="-4.0663567267698762E-3"/>
                  <c:y val="-0.123245252453736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4,2%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200-442B-9F9E-21E5CAFF308C}"/>
                </c:ext>
              </c:extLst>
            </c:dLbl>
            <c:dLbl>
              <c:idx val="5"/>
              <c:layout>
                <c:manualLayout>
                  <c:x val="5.3910745010933687E-2"/>
                  <c:y val="-8.6603527751846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 y Ganadería
3,5%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200-442B-9F9E-21E5CAFF308C}"/>
                </c:ext>
              </c:extLst>
            </c:dLbl>
            <c:dLbl>
              <c:idx val="6"/>
              <c:layout>
                <c:manualLayout>
                  <c:x val="3.1532707702613072E-2"/>
                  <c:y val="-7.41337920995169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4,0%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200-442B-9F9E-21E5CAFF308C}"/>
                </c:ext>
              </c:extLst>
            </c:dLbl>
            <c:dLbl>
              <c:idx val="7"/>
              <c:layout>
                <c:manualLayout>
                  <c:x val="3.1342457297091411E-2"/>
                  <c:y val="-1.326804737643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Suminist. de Electricidad, gas y agua 1,8%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200-442B-9F9E-21E5CAFF308C}"/>
                </c:ext>
              </c:extLst>
            </c:dLbl>
            <c:dLbl>
              <c:idx val="8"/>
              <c:layout>
                <c:manualLayout>
                  <c:x val="5.9719786166378824E-2"/>
                  <c:y val="-1.710691837454102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Administración Pública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200-442B-9F9E-21E5CAFF308C}"/>
                </c:ext>
              </c:extLst>
            </c:dLbl>
            <c:dLbl>
              <c:idx val="9"/>
              <c:layout>
                <c:manualLayout>
                  <c:x val="6.1866736031914435E-2"/>
                  <c:y val="3.663621415189994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Hoteles y restaurantes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1,9%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200-442B-9F9E-21E5CAFF308C}"/>
                </c:ext>
              </c:extLst>
            </c:dLbl>
            <c:dLbl>
              <c:idx val="10"/>
              <c:layout>
                <c:manualLayout>
                  <c:x val="3.6068377190966228E-2"/>
                  <c:y val="-6.82485277575597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 10,7%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200-442B-9F9E-21E5CAFF30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Otros
20,8%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200-442B-9F9E-21E5CAFF3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'2.11.2'!$S$41:$S$51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Alumbrado Público</c:v>
                </c:pt>
                <c:pt idx="4">
                  <c:v>Inmobiliarias</c:v>
                </c:pt>
                <c:pt idx="5">
                  <c:v>Agricultura y Ganadería</c:v>
                </c:pt>
                <c:pt idx="6">
                  <c:v>Activ. Comunitaria y esparcimiento</c:v>
                </c:pt>
                <c:pt idx="7">
                  <c:v>Suminist. de Electricidad, gas y agua</c:v>
                </c:pt>
                <c:pt idx="8">
                  <c:v>Administración Pública</c:v>
                </c:pt>
                <c:pt idx="9">
                  <c:v>Hoteles y restaurantes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'2.11.2'!$U$41:$U$51</c:f>
              <c:numCache>
                <c:formatCode>0.0%</c:formatCode>
                <c:ptCount val="11"/>
                <c:pt idx="0">
                  <c:v>0.32712089353300233</c:v>
                </c:pt>
                <c:pt idx="1">
                  <c:v>0.22661036103516821</c:v>
                </c:pt>
                <c:pt idx="2">
                  <c:v>0.10073363075664257</c:v>
                </c:pt>
                <c:pt idx="3">
                  <c:v>6.0913362617538762E-2</c:v>
                </c:pt>
                <c:pt idx="4">
                  <c:v>4.1739759504209099E-2</c:v>
                </c:pt>
                <c:pt idx="5">
                  <c:v>3.4605809593261649E-2</c:v>
                </c:pt>
                <c:pt idx="6">
                  <c:v>4.0374670307917318E-2</c:v>
                </c:pt>
                <c:pt idx="7">
                  <c:v>1.7888121276341474E-2</c:v>
                </c:pt>
                <c:pt idx="8">
                  <c:v>2.3290920920932295E-2</c:v>
                </c:pt>
                <c:pt idx="9">
                  <c:v>1.9344769172887872E-2</c:v>
                </c:pt>
                <c:pt idx="10">
                  <c:v>0.1073777012820986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200-442B-9F9E-21E5CAFF3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INDUSTRIAL</a:t>
            </a:r>
          </a:p>
        </c:rich>
      </c:tx>
      <c:layout>
        <c:manualLayout>
          <c:xMode val="edge"/>
          <c:yMode val="edge"/>
          <c:x val="0.12896606207806113"/>
          <c:y val="1.132491881677887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360731596416611"/>
          <c:y val="8.8112393139063105E-2"/>
          <c:w val="0.8165137614678899"/>
          <c:h val="0.826822572398184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 w="444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57-4CEA-A5AE-2E1F13D94220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D57-4CEA-A5AE-2E1F13D94220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57-4CEA-A5AE-2E1F13D94220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D57-4CEA-A5AE-2E1F13D94220}"/>
              </c:ext>
            </c:extLst>
          </c:dPt>
          <c:cat>
            <c:strRef>
              <c:f>'2.12.1'!$K$37:$K$62</c:f>
              <c:strCache>
                <c:ptCount val="26"/>
                <c:pt idx="0">
                  <c:v>MADRE DE DIOS</c:v>
                </c:pt>
                <c:pt idx="1">
                  <c:v>SAN MARTIN</c:v>
                </c:pt>
                <c:pt idx="2">
                  <c:v>LORETO</c:v>
                </c:pt>
                <c:pt idx="3">
                  <c:v>UCAYALI</c:v>
                </c:pt>
                <c:pt idx="4">
                  <c:v>AMAZONAS</c:v>
                </c:pt>
                <c:pt idx="5">
                  <c:v>LAMBAYEQUE</c:v>
                </c:pt>
                <c:pt idx="6">
                  <c:v>PUNO</c:v>
                </c:pt>
                <c:pt idx="7">
                  <c:v>HUANCAVELICA</c:v>
                </c:pt>
                <c:pt idx="8">
                  <c:v>AYACUCHO</c:v>
                </c:pt>
                <c:pt idx="9">
                  <c:v>TUMBES</c:v>
                </c:pt>
                <c:pt idx="10">
                  <c:v>ANCASH</c:v>
                </c:pt>
                <c:pt idx="11">
                  <c:v>TACNA</c:v>
                </c:pt>
                <c:pt idx="12">
                  <c:v>LIMA</c:v>
                </c:pt>
                <c:pt idx="13">
                  <c:v>CALLAO</c:v>
                </c:pt>
                <c:pt idx="14">
                  <c:v>LA LIBERTAD</c:v>
                </c:pt>
                <c:pt idx="15">
                  <c:v>PIURA</c:v>
                </c:pt>
                <c:pt idx="16">
                  <c:v>INDUSTRIAL</c:v>
                </c:pt>
                <c:pt idx="17">
                  <c:v>MOQUEGUA</c:v>
                </c:pt>
                <c:pt idx="18">
                  <c:v>CUSCO</c:v>
                </c:pt>
                <c:pt idx="19">
                  <c:v>ICA</c:v>
                </c:pt>
                <c:pt idx="20">
                  <c:v>AREQUIPA</c:v>
                </c:pt>
                <c:pt idx="21">
                  <c:v>HUANUCO</c:v>
                </c:pt>
                <c:pt idx="22">
                  <c:v>JUNIN</c:v>
                </c:pt>
                <c:pt idx="23">
                  <c:v>PASCO</c:v>
                </c:pt>
                <c:pt idx="24">
                  <c:v>CAJAMARCA</c:v>
                </c:pt>
                <c:pt idx="25">
                  <c:v>APURIMAC</c:v>
                </c:pt>
              </c:strCache>
            </c:strRef>
          </c:cat>
          <c:val>
            <c:numRef>
              <c:f>'2.12.1'!$L$37:$L$62</c:f>
              <c:numCache>
                <c:formatCode>#,##0.00</c:formatCode>
                <c:ptCount val="26"/>
                <c:pt idx="0">
                  <c:v>19.360475825019186</c:v>
                </c:pt>
                <c:pt idx="1">
                  <c:v>14.468654491241148</c:v>
                </c:pt>
                <c:pt idx="2">
                  <c:v>13.296398305084747</c:v>
                </c:pt>
                <c:pt idx="3">
                  <c:v>13.163328335832086</c:v>
                </c:pt>
                <c:pt idx="4">
                  <c:v>10.300264900662253</c:v>
                </c:pt>
                <c:pt idx="5">
                  <c:v>9.1547864882090515</c:v>
                </c:pt>
                <c:pt idx="6">
                  <c:v>7.8725943342126383</c:v>
                </c:pt>
                <c:pt idx="7">
                  <c:v>7.6917797824803973</c:v>
                </c:pt>
                <c:pt idx="8">
                  <c:v>7.6390296144533441</c:v>
                </c:pt>
                <c:pt idx="9">
                  <c:v>7.4230305245841706</c:v>
                </c:pt>
                <c:pt idx="10">
                  <c:v>7.4013285808874958</c:v>
                </c:pt>
                <c:pt idx="11">
                  <c:v>7.3713440982488052</c:v>
                </c:pt>
                <c:pt idx="12">
                  <c:v>7.1602061345717987</c:v>
                </c:pt>
                <c:pt idx="13">
                  <c:v>7.0998825292289478</c:v>
                </c:pt>
                <c:pt idx="14">
                  <c:v>6.8583003224834567</c:v>
                </c:pt>
                <c:pt idx="15">
                  <c:v>6.7937946059649921</c:v>
                </c:pt>
                <c:pt idx="16">
                  <c:v>6.7397940473117002</c:v>
                </c:pt>
                <c:pt idx="17">
                  <c:v>6.6816977522929646</c:v>
                </c:pt>
                <c:pt idx="18">
                  <c:v>6.5653472258400623</c:v>
                </c:pt>
                <c:pt idx="19">
                  <c:v>6.4025847237551137</c:v>
                </c:pt>
                <c:pt idx="20">
                  <c:v>6.2411531785148942</c:v>
                </c:pt>
                <c:pt idx="21">
                  <c:v>6.1861810093146108</c:v>
                </c:pt>
                <c:pt idx="22">
                  <c:v>6.1279165639255329</c:v>
                </c:pt>
                <c:pt idx="23">
                  <c:v>6.1146923700567521</c:v>
                </c:pt>
                <c:pt idx="24">
                  <c:v>6.0426501509596715</c:v>
                </c:pt>
                <c:pt idx="25">
                  <c:v>5.4733672513274048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57-4CEA-A5AE-2E1F13D9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403520"/>
        <c:axId val="173700224"/>
      </c:barChart>
      <c:catAx>
        <c:axId val="68540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37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00224"/>
        <c:scaling>
          <c:orientation val="minMax"/>
          <c:max val="18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21010433397318"/>
              <c:y val="0.958121824557762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8540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COMERCIAL Y SERVICIOS</a:t>
            </a:r>
          </a:p>
        </c:rich>
      </c:tx>
      <c:layout>
        <c:manualLayout>
          <c:xMode val="edge"/>
          <c:yMode val="edge"/>
          <c:x val="0.11448462020121403"/>
          <c:y val="2.1836161324904811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925647694270104E-2"/>
          <c:y val="0.13653355309443846"/>
          <c:w val="0.88476332321082996"/>
          <c:h val="0.77426741785427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93AC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681-47FD-BE66-097A9917C0E3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681-47FD-BE66-097A9917C0E3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681-47FD-BE66-097A9917C0E3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681-47FD-BE66-097A9917C0E3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681-47FD-BE66-097A9917C0E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793-4B41-8FF8-E3747E5FADB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681-47FD-BE66-097A9917C0E3}"/>
              </c:ext>
            </c:extLst>
          </c:dPt>
          <c:dPt>
            <c:idx val="20"/>
            <c:invertIfNegative val="0"/>
            <c:bubble3D val="0"/>
            <c:spPr>
              <a:solidFill>
                <a:srgbClr val="3693AC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681-47FD-BE66-097A9917C0E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681-47FD-BE66-097A9917C0E3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681-47FD-BE66-097A9917C0E3}"/>
              </c:ext>
            </c:extLst>
          </c:dPt>
          <c:cat>
            <c:strRef>
              <c:f>'2.12.1'!$K$72:$K$97</c:f>
              <c:strCache>
                <c:ptCount val="26"/>
                <c:pt idx="0">
                  <c:v>HUANCAVELICA</c:v>
                </c:pt>
                <c:pt idx="1">
                  <c:v>MADRE DE DIOS</c:v>
                </c:pt>
                <c:pt idx="2">
                  <c:v>SAN MARTIN</c:v>
                </c:pt>
                <c:pt idx="3">
                  <c:v>PASCO</c:v>
                </c:pt>
                <c:pt idx="4">
                  <c:v>HUANUCO</c:v>
                </c:pt>
                <c:pt idx="5">
                  <c:v>APURIMAC</c:v>
                </c:pt>
                <c:pt idx="6">
                  <c:v>AYACUCHO</c:v>
                </c:pt>
                <c:pt idx="7">
                  <c:v>JUNIN</c:v>
                </c:pt>
                <c:pt idx="8">
                  <c:v>AMAZONAS</c:v>
                </c:pt>
                <c:pt idx="9">
                  <c:v>CUSCO</c:v>
                </c:pt>
                <c:pt idx="10">
                  <c:v>UCAYALI</c:v>
                </c:pt>
                <c:pt idx="11">
                  <c:v>PUNO</c:v>
                </c:pt>
                <c:pt idx="12">
                  <c:v>LORETO</c:v>
                </c:pt>
                <c:pt idx="13">
                  <c:v>CAJAMARCA</c:v>
                </c:pt>
                <c:pt idx="14">
                  <c:v>ICA</c:v>
                </c:pt>
                <c:pt idx="15">
                  <c:v>TACNA</c:v>
                </c:pt>
                <c:pt idx="16">
                  <c:v>MOQUEGUA</c:v>
                </c:pt>
                <c:pt idx="17">
                  <c:v>AREQUIPA</c:v>
                </c:pt>
                <c:pt idx="18">
                  <c:v>COMERCIAL Y SERVICIOS</c:v>
                </c:pt>
                <c:pt idx="19">
                  <c:v>TUMBES</c:v>
                </c:pt>
                <c:pt idx="20">
                  <c:v>ANCASH</c:v>
                </c:pt>
                <c:pt idx="21">
                  <c:v>LA LIBERTAD</c:v>
                </c:pt>
                <c:pt idx="22">
                  <c:v>LIMA</c:v>
                </c:pt>
                <c:pt idx="23">
                  <c:v>LAMBAYEQUE</c:v>
                </c:pt>
                <c:pt idx="24">
                  <c:v>PIURA</c:v>
                </c:pt>
                <c:pt idx="25">
                  <c:v>CALLAO</c:v>
                </c:pt>
              </c:strCache>
            </c:strRef>
          </c:cat>
          <c:val>
            <c:numRef>
              <c:f>'2.12.1'!$L$72:$L$97</c:f>
              <c:numCache>
                <c:formatCode>#,##0.00</c:formatCode>
                <c:ptCount val="26"/>
                <c:pt idx="0">
                  <c:v>20.994295535995263</c:v>
                </c:pt>
                <c:pt idx="1">
                  <c:v>20.450573435811535</c:v>
                </c:pt>
                <c:pt idx="2">
                  <c:v>19.966231016245999</c:v>
                </c:pt>
                <c:pt idx="3">
                  <c:v>19.676974175589265</c:v>
                </c:pt>
                <c:pt idx="4">
                  <c:v>19.165922160511062</c:v>
                </c:pt>
                <c:pt idx="5">
                  <c:v>18.597836713570381</c:v>
                </c:pt>
                <c:pt idx="6">
                  <c:v>18.44543907298063</c:v>
                </c:pt>
                <c:pt idx="7">
                  <c:v>18.172615418140985</c:v>
                </c:pt>
                <c:pt idx="8">
                  <c:v>17.416734307693162</c:v>
                </c:pt>
                <c:pt idx="9">
                  <c:v>16.915345943772568</c:v>
                </c:pt>
                <c:pt idx="10">
                  <c:v>16.646878844932097</c:v>
                </c:pt>
                <c:pt idx="11">
                  <c:v>16.620322954380747</c:v>
                </c:pt>
                <c:pt idx="12">
                  <c:v>16.112863907764016</c:v>
                </c:pt>
                <c:pt idx="13">
                  <c:v>14.471164186507361</c:v>
                </c:pt>
                <c:pt idx="14">
                  <c:v>14.217790168970614</c:v>
                </c:pt>
                <c:pt idx="15">
                  <c:v>14.074341870685203</c:v>
                </c:pt>
                <c:pt idx="16">
                  <c:v>13.915966210477837</c:v>
                </c:pt>
                <c:pt idx="17">
                  <c:v>13.614893214325239</c:v>
                </c:pt>
                <c:pt idx="18">
                  <c:v>13.463840242693312</c:v>
                </c:pt>
                <c:pt idx="19">
                  <c:v>13.316710058877504</c:v>
                </c:pt>
                <c:pt idx="20">
                  <c:v>13.09184984683279</c:v>
                </c:pt>
                <c:pt idx="21">
                  <c:v>13.079587707503581</c:v>
                </c:pt>
                <c:pt idx="22">
                  <c:v>12.761861831894883</c:v>
                </c:pt>
                <c:pt idx="23">
                  <c:v>12.607472358397102</c:v>
                </c:pt>
                <c:pt idx="24">
                  <c:v>11.998749411720844</c:v>
                </c:pt>
                <c:pt idx="25">
                  <c:v>11.600939917699039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681-47FD-BE66-097A9917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13664"/>
        <c:axId val="173715456"/>
      </c:barChart>
      <c:catAx>
        <c:axId val="17371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37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15456"/>
        <c:scaling>
          <c:orientation val="minMax"/>
          <c:max val="22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6358609994517069"/>
              <c:y val="0.95278714280433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3713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  POTENCIA   INSTALADA - TOTAL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SEGÚN   ORIGEN   </a:t>
            </a:r>
          </a:p>
        </c:rich>
      </c:tx>
      <c:layout>
        <c:manualLayout>
          <c:xMode val="edge"/>
          <c:yMode val="edge"/>
          <c:x val="0.36009086999718254"/>
          <c:y val="1.9737532808398951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4249986486242998E-2"/>
          <c:y val="0.20678779559334745"/>
          <c:w val="0.87557254997900869"/>
          <c:h val="0.62782563184033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grafPI!$O$60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grafPI!$O$61:$O$67</c:f>
              <c:numCache>
                <c:formatCode>_ * #\ ##0_ ;_ * \-#\ ##0_ ;_ * "-"??_ ;_ @_ </c:formatCode>
                <c:ptCount val="7"/>
                <c:pt idx="0" formatCode="0">
                  <c:v>1250.566</c:v>
                </c:pt>
                <c:pt idx="1">
                  <c:v>9.4700000000000006</c:v>
                </c:pt>
                <c:pt idx="2">
                  <c:v>1538.672</c:v>
                </c:pt>
                <c:pt idx="3">
                  <c:v>199.73699999999994</c:v>
                </c:pt>
                <c:pt idx="5">
                  <c:v>41.915999999999997</c:v>
                </c:pt>
                <c:pt idx="6">
                  <c:v>2356.8439999999996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78-494E-BD6F-48E2010FDCDB}"/>
            </c:ext>
          </c:extLst>
        </c:ser>
        <c:ser>
          <c:idx val="1"/>
          <c:order val="1"/>
          <c:tx>
            <c:strRef>
              <c:f>grafPI!$P$60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grafPI!$P$61:$P$67</c:f>
              <c:numCache>
                <c:formatCode>_ * #\ ##0_ ;_ * \-#\ ##0_ ;_ * "-"??_ ;_ @_ </c:formatCode>
                <c:ptCount val="7"/>
                <c:pt idx="0">
                  <c:v>3811.7650000000003</c:v>
                </c:pt>
                <c:pt idx="1">
                  <c:v>1456.6110000000001</c:v>
                </c:pt>
                <c:pt idx="2">
                  <c:v>2.7290000000000001</c:v>
                </c:pt>
                <c:pt idx="3">
                  <c:v>774.25800000000038</c:v>
                </c:pt>
                <c:pt idx="4">
                  <c:v>611.35399999999993</c:v>
                </c:pt>
                <c:pt idx="5">
                  <c:v>498.22200000000015</c:v>
                </c:pt>
                <c:pt idx="6">
                  <c:v>1909.4119999999994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78-494E-BD6F-48E2010FDCDB}"/>
            </c:ext>
          </c:extLst>
        </c:ser>
        <c:ser>
          <c:idx val="2"/>
          <c:order val="2"/>
          <c:tx>
            <c:strRef>
              <c:f>grafPI!$Q$60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grafPI!$Q$61:$Q$67</c:f>
              <c:numCache>
                <c:formatCode>_ * #\ ##0_ ;_ * \-#\ ##0_ ;_ * "-"??_ ;_ @_ </c:formatCode>
                <c:ptCount val="7"/>
                <c:pt idx="1">
                  <c:v>225.02500000000001</c:v>
                </c:pt>
                <c:pt idx="3">
                  <c:v>44</c:v>
                </c:pt>
                <c:pt idx="6">
                  <c:v>20.009000000000015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78-494E-BD6F-48E2010FDCDB}"/>
            </c:ext>
          </c:extLst>
        </c:ser>
        <c:ser>
          <c:idx val="3"/>
          <c:order val="3"/>
          <c:tx>
            <c:strRef>
              <c:f>grafPI!$R$60</c:f>
              <c:strCache>
                <c:ptCount val="1"/>
                <c:pt idx="0">
                  <c:v>EOLICA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grafPI!$R$61:$R$67</c:f>
              <c:numCache>
                <c:formatCode>_ * #\ ##0_ ;_ * \-#\ ##0_ ;_ * "-"??_ ;_ @_ </c:formatCode>
                <c:ptCount val="7"/>
                <c:pt idx="5">
                  <c:v>30</c:v>
                </c:pt>
                <c:pt idx="6">
                  <c:v>342.25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78-494E-BD6F-48E2010F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74806528"/>
        <c:axId val="176264704"/>
      </c:barChart>
      <c:catAx>
        <c:axId val="1748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15 123  MW</a:t>
                </a:r>
              </a:p>
            </c:rich>
          </c:tx>
          <c:layout>
            <c:manualLayout>
              <c:xMode val="edge"/>
              <c:yMode val="edge"/>
              <c:x val="0.42531725907142964"/>
              <c:y val="0.143809507400196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6264704"/>
        <c:crosses val="autoZero"/>
        <c:auto val="1"/>
        <c:lblAlgn val="ctr"/>
        <c:lblOffset val="240"/>
        <c:noMultiLvlLbl val="0"/>
      </c:catAx>
      <c:valAx>
        <c:axId val="17626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480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50789625873"/>
          <c:y val="0.92864545104728435"/>
          <c:w val="0.40821436303512909"/>
          <c:h val="5.543858440014470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RESIDENCIAL  </a:t>
            </a:r>
          </a:p>
        </c:rich>
      </c:tx>
      <c:layout>
        <c:manualLayout>
          <c:xMode val="edge"/>
          <c:yMode val="edge"/>
          <c:x val="0.12052065714007971"/>
          <c:y val="1.087250457329197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4688582172280851"/>
          <c:y val="0.10390279312560974"/>
          <c:w val="0.81709145427286356"/>
          <c:h val="0.818652849740932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A4-4EFB-A9D5-0B86F6E1D9A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A4-4EFB-A9D5-0B86F6E1D9A7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3A4-4EFB-A9D5-0B86F6E1D9A7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3A4-4EFB-A9D5-0B86F6E1D9A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A4-4EFB-A9D5-0B86F6E1D9A7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3A4-4EFB-A9D5-0B86F6E1D9A7}"/>
              </c:ext>
            </c:extLst>
          </c:dPt>
          <c:cat>
            <c:strRef>
              <c:f>'2.12.1'!$K$104:$K$129</c:f>
              <c:strCache>
                <c:ptCount val="26"/>
                <c:pt idx="0">
                  <c:v>HUANCAVELICA</c:v>
                </c:pt>
                <c:pt idx="1">
                  <c:v>PASCO</c:v>
                </c:pt>
                <c:pt idx="2">
                  <c:v>APURIMAC</c:v>
                </c:pt>
                <c:pt idx="3">
                  <c:v>MADRE DE DIOS</c:v>
                </c:pt>
                <c:pt idx="4">
                  <c:v>AYACUCHO</c:v>
                </c:pt>
                <c:pt idx="5">
                  <c:v>HUANUCO</c:v>
                </c:pt>
                <c:pt idx="6">
                  <c:v>JUNIN</c:v>
                </c:pt>
                <c:pt idx="7">
                  <c:v>CUSCO</c:v>
                </c:pt>
                <c:pt idx="8">
                  <c:v>PUNO</c:v>
                </c:pt>
                <c:pt idx="9">
                  <c:v>UCAYALI</c:v>
                </c:pt>
                <c:pt idx="10">
                  <c:v>SAN MARTIN</c:v>
                </c:pt>
                <c:pt idx="11">
                  <c:v>MOQUEGUA</c:v>
                </c:pt>
                <c:pt idx="12">
                  <c:v>AMAZONAS</c:v>
                </c:pt>
                <c:pt idx="13">
                  <c:v>PIURA</c:v>
                </c:pt>
                <c:pt idx="14">
                  <c:v>TACNA</c:v>
                </c:pt>
                <c:pt idx="15">
                  <c:v>TUMBES</c:v>
                </c:pt>
                <c:pt idx="16">
                  <c:v>AREQUIPA</c:v>
                </c:pt>
                <c:pt idx="17">
                  <c:v>CAJAMARCA</c:v>
                </c:pt>
                <c:pt idx="18">
                  <c:v>ANCASH</c:v>
                </c:pt>
                <c:pt idx="19">
                  <c:v>ICA</c:v>
                </c:pt>
                <c:pt idx="20">
                  <c:v>LA LIBERTAD</c:v>
                </c:pt>
                <c:pt idx="21">
                  <c:v>LORETO</c:v>
                </c:pt>
                <c:pt idx="22">
                  <c:v>RESIDENCIAL</c:v>
                </c:pt>
                <c:pt idx="23">
                  <c:v>LAMBAYEQUE</c:v>
                </c:pt>
                <c:pt idx="24">
                  <c:v>CALLAO</c:v>
                </c:pt>
                <c:pt idx="25">
                  <c:v>LIMA</c:v>
                </c:pt>
              </c:strCache>
            </c:strRef>
          </c:cat>
          <c:val>
            <c:numRef>
              <c:f>'2.12.1'!$L$104:$L$129</c:f>
              <c:numCache>
                <c:formatCode>#,##0.00</c:formatCode>
                <c:ptCount val="26"/>
                <c:pt idx="0">
                  <c:v>23.939593249675465</c:v>
                </c:pt>
                <c:pt idx="1">
                  <c:v>23.072462831286359</c:v>
                </c:pt>
                <c:pt idx="2">
                  <c:v>22.583688351564</c:v>
                </c:pt>
                <c:pt idx="3">
                  <c:v>22.412312030075189</c:v>
                </c:pt>
                <c:pt idx="4">
                  <c:v>22.303509458577949</c:v>
                </c:pt>
                <c:pt idx="5">
                  <c:v>22.105276798673025</c:v>
                </c:pt>
                <c:pt idx="6">
                  <c:v>21.65256939775238</c:v>
                </c:pt>
                <c:pt idx="7">
                  <c:v>21.626793064737434</c:v>
                </c:pt>
                <c:pt idx="8">
                  <c:v>21.412116171954963</c:v>
                </c:pt>
                <c:pt idx="9">
                  <c:v>21.157947781922068</c:v>
                </c:pt>
                <c:pt idx="10">
                  <c:v>20.855702313107606</c:v>
                </c:pt>
                <c:pt idx="11">
                  <c:v>20.7888182299947</c:v>
                </c:pt>
                <c:pt idx="12">
                  <c:v>20.24810932235118</c:v>
                </c:pt>
                <c:pt idx="13">
                  <c:v>19.762932195208698</c:v>
                </c:pt>
                <c:pt idx="14">
                  <c:v>19.652682796178915</c:v>
                </c:pt>
                <c:pt idx="15">
                  <c:v>19.429210019267824</c:v>
                </c:pt>
                <c:pt idx="16">
                  <c:v>19.406364855421458</c:v>
                </c:pt>
                <c:pt idx="17">
                  <c:v>19.321899597691097</c:v>
                </c:pt>
                <c:pt idx="18">
                  <c:v>18.875285204598509</c:v>
                </c:pt>
                <c:pt idx="19">
                  <c:v>18.847411058886472</c:v>
                </c:pt>
                <c:pt idx="20">
                  <c:v>18.715080265224216</c:v>
                </c:pt>
                <c:pt idx="21">
                  <c:v>17.833666651918058</c:v>
                </c:pt>
                <c:pt idx="22">
                  <c:v>17.695656962681412</c:v>
                </c:pt>
                <c:pt idx="23">
                  <c:v>16.831171755074195</c:v>
                </c:pt>
                <c:pt idx="24">
                  <c:v>16.375087457437381</c:v>
                </c:pt>
                <c:pt idx="25">
                  <c:v>16.355053092472666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A4-4EFB-A9D5-0B86F6E1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34912"/>
        <c:axId val="173810432"/>
      </c:barChart>
      <c:catAx>
        <c:axId val="1737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38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10432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846148861022003"/>
              <c:y val="0.95806712797263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3734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LA ENERGÍA ELÉCTRICA EN LAS ACTIVIDADES CIIU</a:t>
            </a:r>
          </a:p>
        </c:rich>
      </c:tx>
      <c:layout>
        <c:manualLayout>
          <c:xMode val="edge"/>
          <c:yMode val="edge"/>
          <c:x val="0.27098238655330181"/>
          <c:y val="2.7338024676049354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1381169867289598"/>
          <c:y val="0.1099802409766759"/>
          <c:w val="0.72477997443337105"/>
          <c:h val="0.82248128213280824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FFFF00">
                    <a:gamma/>
                    <a:shade val="6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'2.12.2'!$AS$5:$AS$22</c:f>
              <c:strCache>
                <c:ptCount val="18"/>
                <c:pt idx="0">
                  <c:v>Alumbrado Público</c:v>
                </c:pt>
                <c:pt idx="1">
                  <c:v>Organizaciones extraterritoriales</c:v>
                </c:pt>
                <c:pt idx="2">
                  <c:v>Enseñanza</c:v>
                </c:pt>
                <c:pt idx="3">
                  <c:v>Activ. Comunitaria y esparcimiento</c:v>
                </c:pt>
                <c:pt idx="4">
                  <c:v>Administración Pública</c:v>
                </c:pt>
                <c:pt idx="5">
                  <c:v>Hoteles y restaurantes</c:v>
                </c:pt>
                <c:pt idx="6">
                  <c:v>Construcción</c:v>
                </c:pt>
                <c:pt idx="7">
                  <c:v>Intermediación financiera</c:v>
                </c:pt>
                <c:pt idx="8">
                  <c:v>Servicio social y de salud</c:v>
                </c:pt>
                <c:pt idx="9">
                  <c:v>Inmobiliarias</c:v>
                </c:pt>
                <c:pt idx="10">
                  <c:v>Comercio</c:v>
                </c:pt>
                <c:pt idx="11">
                  <c:v>Transporte y telecomunicaciones</c:v>
                </c:pt>
                <c:pt idx="12">
                  <c:v>Suministros de Electricidad, gas y agua</c:v>
                </c:pt>
                <c:pt idx="13">
                  <c:v>Pesca</c:v>
                </c:pt>
                <c:pt idx="14">
                  <c:v>Agricultura y Ganadería</c:v>
                </c:pt>
                <c:pt idx="15">
                  <c:v>Actividad no especificada</c:v>
                </c:pt>
                <c:pt idx="16">
                  <c:v>Manufactura</c:v>
                </c:pt>
                <c:pt idx="17">
                  <c:v>Minería</c:v>
                </c:pt>
              </c:strCache>
            </c:strRef>
          </c:cat>
          <c:val>
            <c:numRef>
              <c:f>'2.12.2'!$AT$5:$AT$22</c:f>
              <c:numCache>
                <c:formatCode>0.00</c:formatCode>
                <c:ptCount val="18"/>
                <c:pt idx="0">
                  <c:v>17.231541664440307</c:v>
                </c:pt>
                <c:pt idx="1">
                  <c:v>11.019130137022524</c:v>
                </c:pt>
                <c:pt idx="2">
                  <c:v>14.628399968840531</c:v>
                </c:pt>
                <c:pt idx="3">
                  <c:v>15.031827254847396</c:v>
                </c:pt>
                <c:pt idx="4">
                  <c:v>14.222920186241296</c:v>
                </c:pt>
                <c:pt idx="5">
                  <c:v>14.018348269470797</c:v>
                </c:pt>
                <c:pt idx="6">
                  <c:v>13.461491553825619</c:v>
                </c:pt>
                <c:pt idx="7">
                  <c:v>12.661662262520132</c:v>
                </c:pt>
                <c:pt idx="8">
                  <c:v>12.520490990022051</c:v>
                </c:pt>
                <c:pt idx="9">
                  <c:v>12.164282076194061</c:v>
                </c:pt>
                <c:pt idx="10">
                  <c:v>12.797099234339147</c:v>
                </c:pt>
                <c:pt idx="11">
                  <c:v>12.045693079002223</c:v>
                </c:pt>
                <c:pt idx="12">
                  <c:v>11.1249094622146</c:v>
                </c:pt>
                <c:pt idx="13">
                  <c:v>8.7630276088414369</c:v>
                </c:pt>
                <c:pt idx="14">
                  <c:v>8.5570412364782236</c:v>
                </c:pt>
                <c:pt idx="15">
                  <c:v>19.154641338635841</c:v>
                </c:pt>
                <c:pt idx="16">
                  <c:v>6.9565592645007595</c:v>
                </c:pt>
                <c:pt idx="17">
                  <c:v>6.3646462277387119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3-4FBB-A1FB-7F293F5D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074112"/>
        <c:axId val="174088192"/>
      </c:barChart>
      <c:catAx>
        <c:axId val="17407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40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8819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Ctvo US$ / kWh</a:t>
                </a:r>
              </a:p>
            </c:rich>
          </c:tx>
          <c:layout>
            <c:manualLayout>
              <c:xMode val="edge"/>
              <c:yMode val="edge"/>
              <c:x val="0.55116172822536835"/>
              <c:y val="0.96601483869634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4074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POTENCIA  EFECTIVA  -  USO  PROPIO  </a:t>
            </a:r>
          </a:p>
        </c:rich>
      </c:tx>
      <c:layout>
        <c:manualLayout>
          <c:xMode val="edge"/>
          <c:yMode val="edge"/>
          <c:x val="0.31300347591686173"/>
          <c:y val="3.5805621384705548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17031070195628"/>
          <c:y val="0.23785195943389276"/>
          <c:w val="0.86382815496739551"/>
          <c:h val="0.6854228508417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PIURA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grafPE!$O$32:$O$38</c:f>
              <c:numCache>
                <c:formatCode>_ * #\ ##0_ ;_ * \-#\ ##0_ ;_ * "-"??_ ;_ @_ </c:formatCode>
                <c:ptCount val="7"/>
                <c:pt idx="0">
                  <c:v>286.3843</c:v>
                </c:pt>
                <c:pt idx="1">
                  <c:v>178.44500000000002</c:v>
                </c:pt>
                <c:pt idx="2">
                  <c:v>149.90300000000005</c:v>
                </c:pt>
                <c:pt idx="3">
                  <c:v>76.930000000000021</c:v>
                </c:pt>
                <c:pt idx="4">
                  <c:v>70.933000000000021</c:v>
                </c:pt>
                <c:pt idx="5">
                  <c:v>64.470999999999989</c:v>
                </c:pt>
                <c:pt idx="6">
                  <c:v>392.57979999999986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3-4AED-B5C4-136B5400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71168"/>
        <c:axId val="197273856"/>
      </c:barChart>
      <c:catAx>
        <c:axId val="19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1 220 MW</a:t>
                </a:r>
              </a:p>
            </c:rich>
          </c:tx>
          <c:layout>
            <c:manualLayout>
              <c:xMode val="edge"/>
              <c:yMode val="edge"/>
              <c:x val="0.44955888959825968"/>
              <c:y val="0.118465713630456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273856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97273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3.4522475231136648E-2"/>
              <c:y val="0.5652180006625384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0471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 EFECTIVA - MERCADO  ELÉCTRICO  </a:t>
            </a:r>
          </a:p>
        </c:rich>
      </c:tx>
      <c:layout>
        <c:manualLayout>
          <c:xMode val="edge"/>
          <c:yMode val="edge"/>
          <c:x val="0.26436810652905679"/>
          <c:y val="3.8235305332596135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19552297342143"/>
          <c:y val="0.23137285780453914"/>
          <c:w val="0.86321935975592645"/>
          <c:h val="0.67941274042500632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6-4355-88FE-160C561B7A7D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843137254901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6-4355-88FE-160C561B7A7D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grafPE!$O$5:$O$11</c:f>
              <c:numCache>
                <c:formatCode>_ * #\ ##0_ ;_ * \-#\ ##0_ ;_ * "-"??_ ;_ @_ </c:formatCode>
                <c:ptCount val="7"/>
                <c:pt idx="0">
                  <c:v>4532.4169999999995</c:v>
                </c:pt>
                <c:pt idx="1">
                  <c:v>1484.385</c:v>
                </c:pt>
                <c:pt idx="2">
                  <c:v>1453.9869999999999</c:v>
                </c:pt>
                <c:pt idx="3">
                  <c:v>1017.1150000000002</c:v>
                </c:pt>
                <c:pt idx="4">
                  <c:v>519.31700000000012</c:v>
                </c:pt>
                <c:pt idx="5">
                  <c:v>523.971</c:v>
                </c:pt>
                <c:pt idx="6">
                  <c:v>3628.0550000000003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66-4355-88FE-160C561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33088"/>
        <c:axId val="197835776"/>
      </c:barChart>
      <c:catAx>
        <c:axId val="1978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13 159 MW</a:t>
                </a:r>
              </a:p>
            </c:rich>
          </c:tx>
          <c:layout>
            <c:manualLayout>
              <c:xMode val="edge"/>
              <c:yMode val="edge"/>
              <c:x val="0.43639900944585314"/>
              <c:y val="0.118823791093909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3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357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2988448477838576E-2"/>
              <c:y val="0.5294124675093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33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 EFECTIVA  TOTAL -  SEGÚN SU ORIGEN  </a:t>
            </a:r>
          </a:p>
        </c:rich>
      </c:tx>
      <c:layout>
        <c:manualLayout>
          <c:xMode val="edge"/>
          <c:yMode val="edge"/>
          <c:x val="0.25764309764309762"/>
          <c:y val="3.0732915435462107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9477847527123622E-2"/>
          <c:y val="0.18203351717992108"/>
          <c:w val="0.89016945462462349"/>
          <c:h val="0.65721191916906574"/>
        </c:manualLayout>
      </c:layout>
      <c:barChart>
        <c:barDir val="col"/>
        <c:grouping val="clustered"/>
        <c:varyColors val="0"/>
        <c:ser>
          <c:idx val="0"/>
          <c:order val="0"/>
          <c:tx>
            <c:v>HIDRÁULICA</c:v>
          </c:tx>
          <c:invertIfNegative val="0"/>
          <c:dLbls>
            <c:dLbl>
              <c:idx val="0"/>
              <c:layout>
                <c:manualLayout>
                  <c:x val="5.8602929063089112E-3"/>
                  <c:y val="-2.023087821986853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7-4A1D-ACBF-1931E3D012EF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7-4A1D-ACBF-1931E3D012EF}"/>
                </c:ext>
              </c:extLst>
            </c:dLbl>
            <c:dLbl>
              <c:idx val="6"/>
              <c:layout>
                <c:manualLayout>
                  <c:x val="-1.38248847926267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grafPE!$O$61:$O$67</c:f>
              <c:numCache>
                <c:formatCode>_ * #\ ##0_ ;_ * \-#\ ##0_ ;_ * "-"??_ ;_ @_ </c:formatCode>
                <c:ptCount val="7"/>
                <c:pt idx="0">
                  <c:v>1267.5490000000002</c:v>
                </c:pt>
                <c:pt idx="1">
                  <c:v>6.9739999999999993</c:v>
                </c:pt>
                <c:pt idx="2">
                  <c:v>1459.1469999999999</c:v>
                </c:pt>
                <c:pt idx="3">
                  <c:v>193.35500000000002</c:v>
                </c:pt>
                <c:pt idx="5">
                  <c:v>40.450000000000003</c:v>
                </c:pt>
                <c:pt idx="6">
                  <c:v>2387.1760000000008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87-4A1D-ACBF-1931E3D012EF}"/>
            </c:ext>
          </c:extLst>
        </c:ser>
        <c:ser>
          <c:idx val="1"/>
          <c:order val="1"/>
          <c:tx>
            <c:v>TÉRMICA</c:v>
          </c:tx>
          <c:spPr>
            <a:solidFill>
              <a:srgbClr val="FF0000"/>
            </a:solidFill>
          </c:spPr>
          <c:invertIfNegative val="0"/>
          <c:dLbls>
            <c:dLbl>
              <c:idx val="5"/>
              <c:layout>
                <c:manualLayout>
                  <c:x val="3.0721966205837174E-3"/>
                  <c:y val="-3.1520882584712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7-4A1D-ACBF-1931E3D012EF}"/>
                </c:ext>
              </c:extLst>
            </c:dLbl>
            <c:dLbl>
              <c:idx val="6"/>
              <c:layout>
                <c:manualLayout>
                  <c:x val="9.2165898617511521E-3"/>
                  <c:y val="-3.152336454397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grafPE!$P$61:$P$67</c:f>
              <c:numCache>
                <c:formatCode>_ * #\ ##0_ ;_ * \-#\ ##0_ ;_ * "-"??_ ;_ @_ </c:formatCode>
                <c:ptCount val="7"/>
                <c:pt idx="0">
                  <c:v>3551.2522999999992</c:v>
                </c:pt>
                <c:pt idx="1">
                  <c:v>1282.8849999999998</c:v>
                </c:pt>
                <c:pt idx="2">
                  <c:v>1.57</c:v>
                </c:pt>
                <c:pt idx="3">
                  <c:v>840.39200000000028</c:v>
                </c:pt>
                <c:pt idx="4">
                  <c:v>564.99680000000012</c:v>
                </c:pt>
                <c:pt idx="5">
                  <c:v>484.65800000000002</c:v>
                </c:pt>
                <c:pt idx="6">
                  <c:v>1641.2040000000034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87-4A1D-ACBF-1931E3D012EF}"/>
            </c:ext>
          </c:extLst>
        </c:ser>
        <c:ser>
          <c:idx val="2"/>
          <c:order val="2"/>
          <c:tx>
            <c:v>SOLAR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grafPE!$Q$61:$Q$67</c:f>
              <c:numCache>
                <c:formatCode>_ * #\ ##0_ ;_ * \-#\ ##0_ ;_ * "-"??_ ;_ @_ </c:formatCode>
                <c:ptCount val="7"/>
                <c:pt idx="1">
                  <c:v>225.02500000000001</c:v>
                </c:pt>
                <c:pt idx="3">
                  <c:v>40</c:v>
                </c:pt>
                <c:pt idx="6">
                  <c:v>20.009000000000015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87-4A1D-ACBF-1931E3D012EF}"/>
            </c:ext>
          </c:extLst>
        </c:ser>
        <c:ser>
          <c:idx val="3"/>
          <c:order val="3"/>
          <c:tx>
            <c:strRef>
              <c:f>grafPE!$R$60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grafPE!$R$61:$R$67</c:f>
              <c:numCache>
                <c:formatCode>_ * #\ ##0_ ;_ * \-#\ ##0_ ;_ * "-"??_ ;_ @_ </c:formatCode>
                <c:ptCount val="7"/>
                <c:pt idx="5">
                  <c:v>30</c:v>
                </c:pt>
                <c:pt idx="6">
                  <c:v>342.25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87-4A1D-ACBF-1931E3D01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308992"/>
        <c:axId val="198311296"/>
      </c:barChart>
      <c:catAx>
        <c:axId val="1983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14 378 MW</a:t>
                </a:r>
              </a:p>
            </c:rich>
          </c:tx>
          <c:layout>
            <c:manualLayout>
              <c:xMode val="edge"/>
              <c:yMode val="edge"/>
              <c:x val="0.44061695991704736"/>
              <c:y val="0.101745264488359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8311296"/>
        <c:crosses val="autoZero"/>
        <c:auto val="1"/>
        <c:lblAlgn val="ctr"/>
        <c:lblOffset val="240"/>
        <c:tickLblSkip val="1"/>
        <c:tickMarkSkip val="1"/>
        <c:noMultiLvlLbl val="0"/>
      </c:catAx>
      <c:valAx>
        <c:axId val="1983112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0721917336090565E-3"/>
              <c:y val="0.428685101997825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8308992"/>
        <c:crosses val="autoZero"/>
        <c:crossBetween val="between"/>
        <c:majorUnit val="400"/>
      </c:valAx>
    </c:plotArea>
    <c:legend>
      <c:legendPos val="r"/>
      <c:layout>
        <c:manualLayout>
          <c:xMode val="edge"/>
          <c:yMode val="edge"/>
          <c:x val="0.24961625588047287"/>
          <c:y val="0.91804783621136288"/>
          <c:w val="0.59894541801803391"/>
          <c:h val="7.249582956143496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PRODUCCIÓN  DE  ENERGÍA  ELÉCTRICA   -  TOTAL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SEGÚN SU ORIGEN</a:t>
            </a:r>
          </a:p>
        </c:rich>
      </c:tx>
      <c:layout>
        <c:manualLayout>
          <c:xMode val="edge"/>
          <c:yMode val="edge"/>
          <c:x val="0.21682270880523494"/>
          <c:y val="2.1462285094448849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51278838640498"/>
          <c:y val="0.19673029988813809"/>
          <c:w val="0.87384240599996899"/>
          <c:h val="0.6441969742662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grafPR!$O$60</c:f>
              <c:strCache>
                <c:ptCount val="1"/>
                <c:pt idx="0">
                  <c:v>HDRÁULICA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6.8885176140615796E-3"/>
                  <c:y val="5.9205085483752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grafPR!$O$61:$O$67</c:f>
              <c:numCache>
                <c:formatCode>_ * #\ ##0_ ;_ * \-#\ ##0_ ;_ * "-"??_ ;_ @_ </c:formatCode>
                <c:ptCount val="7"/>
                <c:pt idx="0">
                  <c:v>6844.9867345463763</c:v>
                </c:pt>
                <c:pt idx="1">
                  <c:v>10277.591786285828</c:v>
                </c:pt>
                <c:pt idx="3">
                  <c:v>2951.5123889999995</c:v>
                </c:pt>
                <c:pt idx="4">
                  <c:v>2482.3542084650012</c:v>
                </c:pt>
                <c:pt idx="5">
                  <c:v>2138.9611410000002</c:v>
                </c:pt>
                <c:pt idx="6">
                  <c:v>6766.6821132181467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DB-4524-80B8-8D6929BE1300}"/>
            </c:ext>
          </c:extLst>
        </c:ser>
        <c:ser>
          <c:idx val="1"/>
          <c:order val="1"/>
          <c:tx>
            <c:strRef>
              <c:f>grafPR!$P$60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grafPR!$P$61:$P$67</c:f>
              <c:numCache>
                <c:formatCode>_ * #\ ##0_ ;_ * \-#\ ##0_ ;_ * "-"??_ ;_ @_ </c:formatCode>
                <c:ptCount val="7"/>
                <c:pt idx="0">
                  <c:v>16274.570654928082</c:v>
                </c:pt>
                <c:pt idx="1">
                  <c:v>0.54610899999999996</c:v>
                </c:pt>
                <c:pt idx="2">
                  <c:v>3300.3917595837288</c:v>
                </c:pt>
                <c:pt idx="3">
                  <c:v>0.38955960000000001</c:v>
                </c:pt>
                <c:pt idx="4">
                  <c:v>0.74080960000000007</c:v>
                </c:pt>
                <c:pt idx="5">
                  <c:v>125.91545339999995</c:v>
                </c:pt>
                <c:pt idx="6">
                  <c:v>3385.763770609643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DB-4524-80B8-8D6929BE1300}"/>
            </c:ext>
          </c:extLst>
        </c:ser>
        <c:ser>
          <c:idx val="2"/>
          <c:order val="2"/>
          <c:tx>
            <c:strRef>
              <c:f>grafPR!$Q$60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6"/>
              <c:layout>
                <c:manualLayout>
                  <c:x val="-2.4434116763314374E-3"/>
                  <c:y val="1.0687271090645308E-1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99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grafPR!$Q$61:$Q$67</c:f>
              <c:numCache>
                <c:formatCode>_ * #\ ##0_ ;_ * \-#\ ##0_ ;_ * "-"??_ ;_ @_ </c:formatCode>
                <c:ptCount val="7"/>
                <c:pt idx="6">
                  <c:v>763.05863999999997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DB-4524-80B8-8D6929BE1300}"/>
            </c:ext>
          </c:extLst>
        </c:ser>
        <c:ser>
          <c:idx val="3"/>
          <c:order val="3"/>
          <c:tx>
            <c:strRef>
              <c:f>grafPR!$R$60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dLbl>
              <c:idx val="6"/>
              <c:layout>
                <c:manualLayout>
                  <c:x val="1.3781223083548665E-2"/>
                  <c:y val="-1.754385964912280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grafPR!$R$61:$R$67</c:f>
              <c:numCache>
                <c:formatCode>_ * #\ ##0_ ;_ * \-#\ ##0_ ;_ * "-"??_ ;_ @_ </c:formatCode>
                <c:ptCount val="7"/>
                <c:pt idx="6">
                  <c:v>1655.0389929999999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BDB-4524-80B8-8D6929BE1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383552"/>
        <c:axId val="203385088"/>
      </c:barChart>
      <c:catAx>
        <c:axId val="203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033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8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608096933088844E-3"/>
              <c:y val="0.44586577641392255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338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10233823511788"/>
          <c:y val="0.92264310644252978"/>
          <c:w val="0.7247590455302676"/>
          <c:h val="5.9822286668127944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- MERCADO ELECTRICO</a:t>
            </a:r>
          </a:p>
        </c:rich>
      </c:tx>
      <c:layout>
        <c:manualLayout>
          <c:xMode val="edge"/>
          <c:yMode val="edge"/>
          <c:x val="0.20568342418736119"/>
          <c:y val="4.2505669800983616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54815263476681"/>
          <c:y val="0.22976506508115058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grafPR!$N$5:$N$11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grafPR!$O$5:$O$11</c:f>
              <c:numCache>
                <c:formatCode>_ * #\ ##0_ ;_ * \-#\ ##0_ ;_ * "-"??_ ;_ @_ </c:formatCode>
                <c:ptCount val="7"/>
                <c:pt idx="0">
                  <c:v>22481.144728999996</c:v>
                </c:pt>
                <c:pt idx="1">
                  <c:v>10257.904443999998</c:v>
                </c:pt>
                <c:pt idx="2">
                  <c:v>3222.1417349999997</c:v>
                </c:pt>
                <c:pt idx="3">
                  <c:v>2719.4569879999995</c:v>
                </c:pt>
                <c:pt idx="4">
                  <c:v>2454.8625104650014</c:v>
                </c:pt>
                <c:pt idx="5">
                  <c:v>2179.8792640000001</c:v>
                </c:pt>
                <c:pt idx="6">
                  <c:v>11133.202288168824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90-42FF-B6AD-9A86F37B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28800"/>
        <c:axId val="215230336"/>
      </c:barChart>
      <c:catAx>
        <c:axId val="2152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523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3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581204498758922E-2"/>
              <c:y val="0.46765181051397703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15228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- USO PROPIO</a:t>
            </a:r>
          </a:p>
        </c:rich>
      </c:tx>
      <c:layout>
        <c:manualLayout>
          <c:xMode val="edge"/>
          <c:yMode val="edge"/>
          <c:x val="0.23602479882977173"/>
          <c:y val="4.250563749953791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91930544080218"/>
          <c:y val="0.22976500301502267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JUNIN</c:v>
                </c:pt>
                <c:pt idx="4">
                  <c:v>ICA</c:v>
                </c:pt>
                <c:pt idx="5">
                  <c:v>CUSCO</c:v>
                </c:pt>
                <c:pt idx="6">
                  <c:v>OTROS</c:v>
                </c:pt>
              </c:strCache>
            </c:strRef>
          </c:cat>
          <c:val>
            <c:numRef>
              <c:f>grafPR!$O$32:$O$38</c:f>
              <c:numCache>
                <c:formatCode>_ * #\ ##0_ ;_ * \-#\ ##0_ ;_ * "-"??_ ;_ @_ </c:formatCode>
                <c:ptCount val="7"/>
                <c:pt idx="0">
                  <c:v>638.41266047446311</c:v>
                </c:pt>
                <c:pt idx="1">
                  <c:v>470.20885580000004</c:v>
                </c:pt>
                <c:pt idx="2">
                  <c:v>391.56669458160763</c:v>
                </c:pt>
                <c:pt idx="3">
                  <c:v>232.4449606</c:v>
                </c:pt>
                <c:pt idx="4">
                  <c:v>108.08245479999997</c:v>
                </c:pt>
                <c:pt idx="5">
                  <c:v>111.77061979999999</c:v>
                </c:pt>
                <c:pt idx="6">
                  <c:v>567.42591754694354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1-41D9-8FD7-84C2685B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83648"/>
        <c:axId val="236685568"/>
      </c:barChart>
      <c:catAx>
        <c:axId val="2366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366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68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1123067618817793E-2"/>
              <c:y val="0.48098505292472249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6683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95250</xdr:rowOff>
    </xdr:from>
    <xdr:to>
      <xdr:col>11</xdr:col>
      <xdr:colOff>114300</xdr:colOff>
      <xdr:row>52</xdr:row>
      <xdr:rowOff>104775</xdr:rowOff>
    </xdr:to>
    <xdr:graphicFrame macro="">
      <xdr:nvGraphicFramePr>
        <xdr:cNvPr id="184924" name="Chart 1">
          <a:extLst>
            <a:ext uri="{FF2B5EF4-FFF2-40B4-BE49-F238E27FC236}">
              <a16:creationId xmlns:a16="http://schemas.microsoft.com/office/drawing/2014/main" xmlns="" id="{00000000-0008-0000-0200-00005C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28575</xdr:rowOff>
    </xdr:from>
    <xdr:to>
      <xdr:col>11</xdr:col>
      <xdr:colOff>95250</xdr:colOff>
      <xdr:row>23</xdr:row>
      <xdr:rowOff>180975</xdr:rowOff>
    </xdr:to>
    <xdr:graphicFrame macro="">
      <xdr:nvGraphicFramePr>
        <xdr:cNvPr id="184925" name="Chart 2">
          <a:extLst>
            <a:ext uri="{FF2B5EF4-FFF2-40B4-BE49-F238E27FC236}">
              <a16:creationId xmlns:a16="http://schemas.microsoft.com/office/drawing/2014/main" xmlns="" id="{00000000-0008-0000-0200-00005D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58</xdr:row>
      <xdr:rowOff>19050</xdr:rowOff>
    </xdr:from>
    <xdr:to>
      <xdr:col>11</xdr:col>
      <xdr:colOff>104775</xdr:colOff>
      <xdr:row>85</xdr:row>
      <xdr:rowOff>0</xdr:rowOff>
    </xdr:to>
    <xdr:graphicFrame macro="">
      <xdr:nvGraphicFramePr>
        <xdr:cNvPr id="184926" name="Chart 4">
          <a:extLst>
            <a:ext uri="{FF2B5EF4-FFF2-40B4-BE49-F238E27FC236}">
              <a16:creationId xmlns:a16="http://schemas.microsoft.com/office/drawing/2014/main" xmlns="" id="{00000000-0008-0000-0200-00005E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0.47294</cdr:x>
      <cdr:y>0.10495</cdr:y>
    </cdr:from>
    <cdr:to>
      <cdr:x>0.60078</cdr:x>
      <cdr:y>0.14051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3562" y="533241"/>
          <a:ext cx="1241687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7 563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790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69</xdr:row>
      <xdr:rowOff>0</xdr:rowOff>
    </xdr:from>
    <xdr:to>
      <xdr:col>10</xdr:col>
      <xdr:colOff>952500</xdr:colOff>
      <xdr:row>98</xdr:row>
      <xdr:rowOff>0</xdr:rowOff>
    </xdr:to>
    <xdr:graphicFrame macro="">
      <xdr:nvGraphicFramePr>
        <xdr:cNvPr id="189422" name="Chart 11">
          <a:extLst>
            <a:ext uri="{FF2B5EF4-FFF2-40B4-BE49-F238E27FC236}">
              <a16:creationId xmlns:a16="http://schemas.microsoft.com/office/drawing/2014/main" xmlns="" id="{00000000-0008-0000-0800-0000EE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104775</xdr:colOff>
      <xdr:row>101</xdr:row>
      <xdr:rowOff>38100</xdr:rowOff>
    </xdr:to>
    <xdr:sp macro="" textlink="">
      <xdr:nvSpPr>
        <xdr:cNvPr id="189423" name="Text Box 16">
          <a:extLst>
            <a:ext uri="{FF2B5EF4-FFF2-40B4-BE49-F238E27FC236}">
              <a16:creationId xmlns:a16="http://schemas.microsoft.com/office/drawing/2014/main" xmlns="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2438400" y="21002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139</xdr:row>
      <xdr:rowOff>28575</xdr:rowOff>
    </xdr:from>
    <xdr:to>
      <xdr:col>10</xdr:col>
      <xdr:colOff>971550</xdr:colOff>
      <xdr:row>170</xdr:row>
      <xdr:rowOff>38100</xdr:rowOff>
    </xdr:to>
    <xdr:graphicFrame macro="">
      <xdr:nvGraphicFramePr>
        <xdr:cNvPr id="189424" name="Chart 17">
          <a:extLst>
            <a:ext uri="{FF2B5EF4-FFF2-40B4-BE49-F238E27FC236}">
              <a16:creationId xmlns:a16="http://schemas.microsoft.com/office/drawing/2014/main" xmlns="" id="{00000000-0008-0000-0800-0000F0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121</xdr:row>
      <xdr:rowOff>38100</xdr:rowOff>
    </xdr:from>
    <xdr:to>
      <xdr:col>3</xdr:col>
      <xdr:colOff>561975</xdr:colOff>
      <xdr:row>122</xdr:row>
      <xdr:rowOff>76200</xdr:rowOff>
    </xdr:to>
    <xdr:sp macro="" textlink="">
      <xdr:nvSpPr>
        <xdr:cNvPr id="189425" name="Text Box 20">
          <a:extLst>
            <a:ext uri="{FF2B5EF4-FFF2-40B4-BE49-F238E27FC236}">
              <a16:creationId xmlns:a16="http://schemas.microsoft.com/office/drawing/2014/main" xmlns="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2895600" y="2444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103</xdr:row>
      <xdr:rowOff>123825</xdr:rowOff>
    </xdr:from>
    <xdr:to>
      <xdr:col>10</xdr:col>
      <xdr:colOff>971550</xdr:colOff>
      <xdr:row>132</xdr:row>
      <xdr:rowOff>66675</xdr:rowOff>
    </xdr:to>
    <xdr:graphicFrame macro="">
      <xdr:nvGraphicFramePr>
        <xdr:cNvPr id="189426" name="Chart 24">
          <a:extLst>
            <a:ext uri="{FF2B5EF4-FFF2-40B4-BE49-F238E27FC236}">
              <a16:creationId xmlns:a16="http://schemas.microsoft.com/office/drawing/2014/main" xmlns="" id="{00000000-0008-0000-0800-0000F2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0.43896</cdr:x>
      <cdr:y>0.11134</cdr:y>
    </cdr:from>
    <cdr:to>
      <cdr:x>0.65454</cdr:x>
      <cdr:y>0.17801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673" y="436699"/>
          <a:ext cx="2065961" cy="26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25 066 GW.h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0.45999</cdr:x>
      <cdr:y>0.13802</cdr:y>
    </cdr:from>
    <cdr:to>
      <cdr:x>0.70884</cdr:x>
      <cdr:y>0.19998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452" y="542627"/>
          <a:ext cx="2399019" cy="243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47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421 G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W.h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0.45111</cdr:x>
      <cdr:y>0.10676</cdr:y>
    </cdr:from>
    <cdr:to>
      <cdr:x>0.639</cdr:x>
      <cdr:y>0.17395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546" y="446108"/>
          <a:ext cx="1797021" cy="28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22 355 GW.h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72</xdr:row>
      <xdr:rowOff>9525</xdr:rowOff>
    </xdr:from>
    <xdr:to>
      <xdr:col>10</xdr:col>
      <xdr:colOff>1047750</xdr:colOff>
      <xdr:row>100</xdr:row>
      <xdr:rowOff>19050</xdr:rowOff>
    </xdr:to>
    <xdr:graphicFrame macro="">
      <xdr:nvGraphicFramePr>
        <xdr:cNvPr id="190446" name="Chart 11">
          <a:extLst>
            <a:ext uri="{FF2B5EF4-FFF2-40B4-BE49-F238E27FC236}">
              <a16:creationId xmlns:a16="http://schemas.microsoft.com/office/drawing/2014/main" xmlns="" id="{00000000-0008-0000-0900-0000EE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101</xdr:row>
      <xdr:rowOff>180975</xdr:rowOff>
    </xdr:from>
    <xdr:to>
      <xdr:col>3</xdr:col>
      <xdr:colOff>76200</xdr:colOff>
      <xdr:row>103</xdr:row>
      <xdr:rowOff>47625</xdr:rowOff>
    </xdr:to>
    <xdr:sp macro="" textlink="">
      <xdr:nvSpPr>
        <xdr:cNvPr id="190447" name="Text Box 16">
          <a:extLst>
            <a:ext uri="{FF2B5EF4-FFF2-40B4-BE49-F238E27FC236}">
              <a16:creationId xmlns:a16="http://schemas.microsoft.com/office/drawing/2014/main" xmlns="" id="{00000000-0008-0000-0900-0000EFE70200}"/>
            </a:ext>
          </a:extLst>
        </xdr:cNvPr>
        <xdr:cNvSpPr txBox="1">
          <a:spLocks noChangeArrowheads="1"/>
        </xdr:cNvSpPr>
      </xdr:nvSpPr>
      <xdr:spPr bwMode="auto">
        <a:xfrm>
          <a:off x="2209800" y="2112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133</xdr:row>
      <xdr:rowOff>95250</xdr:rowOff>
    </xdr:from>
    <xdr:to>
      <xdr:col>10</xdr:col>
      <xdr:colOff>933450</xdr:colOff>
      <xdr:row>162</xdr:row>
      <xdr:rowOff>104775</xdr:rowOff>
    </xdr:to>
    <xdr:graphicFrame macro="">
      <xdr:nvGraphicFramePr>
        <xdr:cNvPr id="190448" name="Chart 17">
          <a:extLst>
            <a:ext uri="{FF2B5EF4-FFF2-40B4-BE49-F238E27FC236}">
              <a16:creationId xmlns:a16="http://schemas.microsoft.com/office/drawing/2014/main" xmlns="" id="{00000000-0008-0000-0900-0000F0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125</xdr:row>
      <xdr:rowOff>38100</xdr:rowOff>
    </xdr:from>
    <xdr:to>
      <xdr:col>3</xdr:col>
      <xdr:colOff>533400</xdr:colOff>
      <xdr:row>126</xdr:row>
      <xdr:rowOff>76200</xdr:rowOff>
    </xdr:to>
    <xdr:sp macro="" textlink="">
      <xdr:nvSpPr>
        <xdr:cNvPr id="190449" name="Text Box 20">
          <a:extLst>
            <a:ext uri="{FF2B5EF4-FFF2-40B4-BE49-F238E27FC236}">
              <a16:creationId xmlns:a16="http://schemas.microsoft.com/office/drawing/2014/main" xmlns="" id="{00000000-0008-0000-0900-0000F1E70200}"/>
            </a:ext>
          </a:extLst>
        </xdr:cNvPr>
        <xdr:cNvSpPr txBox="1">
          <a:spLocks noChangeArrowheads="1"/>
        </xdr:cNvSpPr>
      </xdr:nvSpPr>
      <xdr:spPr bwMode="auto">
        <a:xfrm>
          <a:off x="2667000" y="2488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102</xdr:row>
      <xdr:rowOff>152400</xdr:rowOff>
    </xdr:from>
    <xdr:to>
      <xdr:col>10</xdr:col>
      <xdr:colOff>923925</xdr:colOff>
      <xdr:row>130</xdr:row>
      <xdr:rowOff>142875</xdr:rowOff>
    </xdr:to>
    <xdr:graphicFrame macro="">
      <xdr:nvGraphicFramePr>
        <xdr:cNvPr id="190450" name="Chart 24">
          <a:extLst>
            <a:ext uri="{FF2B5EF4-FFF2-40B4-BE49-F238E27FC236}">
              <a16:creationId xmlns:a16="http://schemas.microsoft.com/office/drawing/2014/main" xmlns="" id="{00000000-0008-0000-0900-0000F2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0.39852</cdr:x>
      <cdr:y>0.11936</cdr:y>
    </cdr:from>
    <cdr:to>
      <cdr:x>0.70092</cdr:x>
      <cdr:y>0.19089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1740" y="422945"/>
          <a:ext cx="2148749" cy="253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542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0.42029</cdr:x>
      <cdr:y>0.12921</cdr:y>
    </cdr:from>
    <cdr:to>
      <cdr:x>0.72713</cdr:x>
      <cdr:y>0.19336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356" y="528254"/>
          <a:ext cx="2711704" cy="262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4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933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0.42704</cdr:x>
      <cdr:y>0.10479</cdr:y>
    </cdr:from>
    <cdr:to>
      <cdr:x>0.69099</cdr:x>
      <cdr:y>0.16215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628" y="464793"/>
          <a:ext cx="2467194" cy="254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3</a:t>
          </a:r>
          <a:r>
            <a:rPr lang="es-ES" sz="11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390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10</a:t>
          </a:r>
          <a:r>
            <a:rPr lang="es-ES" sz="1600" b="1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miles  US $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69</xdr:row>
      <xdr:rowOff>9525</xdr:rowOff>
    </xdr:from>
    <xdr:to>
      <xdr:col>10</xdr:col>
      <xdr:colOff>1009650</xdr:colOff>
      <xdr:row>95</xdr:row>
      <xdr:rowOff>9525</xdr:rowOff>
    </xdr:to>
    <xdr:graphicFrame macro="">
      <xdr:nvGraphicFramePr>
        <xdr:cNvPr id="191480" name="Chart 11">
          <a:extLst>
            <a:ext uri="{FF2B5EF4-FFF2-40B4-BE49-F238E27FC236}">
              <a16:creationId xmlns:a16="http://schemas.microsoft.com/office/drawing/2014/main" xmlns="" id="{00000000-0008-0000-0A00-0000F8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96</xdr:row>
      <xdr:rowOff>161925</xdr:rowOff>
    </xdr:from>
    <xdr:to>
      <xdr:col>3</xdr:col>
      <xdr:colOff>104775</xdr:colOff>
      <xdr:row>98</xdr:row>
      <xdr:rowOff>76200</xdr:rowOff>
    </xdr:to>
    <xdr:sp macro="" textlink="">
      <xdr:nvSpPr>
        <xdr:cNvPr id="191481" name="Text Box 16">
          <a:extLst>
            <a:ext uri="{FF2B5EF4-FFF2-40B4-BE49-F238E27FC236}">
              <a16:creationId xmlns:a16="http://schemas.microsoft.com/office/drawing/2014/main" xmlns="" id="{00000000-0008-0000-0A00-0000F9EB0200}"/>
            </a:ext>
          </a:extLst>
        </xdr:cNvPr>
        <xdr:cNvSpPr txBox="1">
          <a:spLocks noChangeArrowheads="1"/>
        </xdr:cNvSpPr>
      </xdr:nvSpPr>
      <xdr:spPr bwMode="auto">
        <a:xfrm>
          <a:off x="2095500" y="20593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129</xdr:row>
      <xdr:rowOff>0</xdr:rowOff>
    </xdr:from>
    <xdr:to>
      <xdr:col>10</xdr:col>
      <xdr:colOff>1009650</xdr:colOff>
      <xdr:row>154</xdr:row>
      <xdr:rowOff>152400</xdr:rowOff>
    </xdr:to>
    <xdr:graphicFrame macro="">
      <xdr:nvGraphicFramePr>
        <xdr:cNvPr id="191482" name="Chart 17">
          <a:extLst>
            <a:ext uri="{FF2B5EF4-FFF2-40B4-BE49-F238E27FC236}">
              <a16:creationId xmlns:a16="http://schemas.microsoft.com/office/drawing/2014/main" xmlns="" id="{00000000-0008-0000-0A00-0000FA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118</xdr:row>
      <xdr:rowOff>28575</xdr:rowOff>
    </xdr:from>
    <xdr:to>
      <xdr:col>3</xdr:col>
      <xdr:colOff>552450</xdr:colOff>
      <xdr:row>119</xdr:row>
      <xdr:rowOff>104775</xdr:rowOff>
    </xdr:to>
    <xdr:sp macro="" textlink="">
      <xdr:nvSpPr>
        <xdr:cNvPr id="191483" name="Text Box 20">
          <a:extLst>
            <a:ext uri="{FF2B5EF4-FFF2-40B4-BE49-F238E27FC236}">
              <a16:creationId xmlns:a16="http://schemas.microsoft.com/office/drawing/2014/main" xmlns="" id="{00000000-0008-0000-0A00-0000FBEB0200}"/>
            </a:ext>
          </a:extLst>
        </xdr:cNvPr>
        <xdr:cNvSpPr txBox="1">
          <a:spLocks noChangeArrowheads="1"/>
        </xdr:cNvSpPr>
      </xdr:nvSpPr>
      <xdr:spPr bwMode="auto">
        <a:xfrm>
          <a:off x="2552700" y="240220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99</xdr:row>
      <xdr:rowOff>0</xdr:rowOff>
    </xdr:from>
    <xdr:to>
      <xdr:col>10</xdr:col>
      <xdr:colOff>971550</xdr:colOff>
      <xdr:row>125</xdr:row>
      <xdr:rowOff>9525</xdr:rowOff>
    </xdr:to>
    <xdr:graphicFrame macro="">
      <xdr:nvGraphicFramePr>
        <xdr:cNvPr id="191484" name="Chart 24">
          <a:extLst>
            <a:ext uri="{FF2B5EF4-FFF2-40B4-BE49-F238E27FC236}">
              <a16:creationId xmlns:a16="http://schemas.microsoft.com/office/drawing/2014/main" xmlns="" id="{00000000-0008-0000-0A00-0000FC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0.11853</cdr:x>
      <cdr:y>0.24213</cdr:y>
    </cdr:from>
    <cdr:to>
      <cdr:x>0.18872</cdr:x>
      <cdr:y>0.30508</cdr:y>
    </cdr:to>
    <cdr:sp macro="" textlink="grafPI!$S$61">
      <cdr:nvSpPr>
        <cdr:cNvPr id="2" name="1 CuadroTexto"/>
        <cdr:cNvSpPr txBox="1"/>
      </cdr:nvSpPr>
      <cdr:spPr>
        <a:xfrm xmlns:a="http://schemas.openxmlformats.org/drawingml/2006/main">
          <a:off x="981075" y="95250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77DBBBC-ED93-402C-8B5C-141E412BA584}" type="TxLink">
            <a:rPr lang="es-PE" sz="1000" b="1">
              <a:latin typeface="Arial" pitchFamily="34" charset="0"/>
              <a:cs typeface="Arial" pitchFamily="34" charset="0"/>
            </a:rPr>
            <a:pPr/>
            <a:t> 5 062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0.24834</cdr:x>
      <cdr:y>0.57715</cdr:y>
    </cdr:from>
    <cdr:to>
      <cdr:x>0.31624</cdr:x>
      <cdr:y>0.628</cdr:y>
    </cdr:to>
    <cdr:sp macro="" textlink="grafPI!$S$62">
      <cdr:nvSpPr>
        <cdr:cNvPr id="3" name="2 CuadroTexto"/>
        <cdr:cNvSpPr txBox="1"/>
      </cdr:nvSpPr>
      <cdr:spPr>
        <a:xfrm xmlns:a="http://schemas.openxmlformats.org/drawingml/2006/main">
          <a:off x="2094747" y="2462825"/>
          <a:ext cx="572731" cy="21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D43AAC-89E2-4AB8-8E64-87CF7514DA10}" type="TxLink">
            <a:rPr lang="es-PE" sz="1000" b="1">
              <a:latin typeface="Arial" pitchFamily="34" charset="0"/>
              <a:cs typeface="Arial" pitchFamily="34" charset="0"/>
            </a:rPr>
            <a:pPr/>
            <a:t> 1 691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0.37053</cdr:x>
      <cdr:y>0.5967</cdr:y>
    </cdr:from>
    <cdr:to>
      <cdr:x>0.44878</cdr:x>
      <cdr:y>0.65481</cdr:y>
    </cdr:to>
    <cdr:sp macro="" textlink="grafPI!$S$63">
      <cdr:nvSpPr>
        <cdr:cNvPr id="5" name="4 CuadroTexto"/>
        <cdr:cNvSpPr txBox="1"/>
      </cdr:nvSpPr>
      <cdr:spPr>
        <a:xfrm xmlns:a="http://schemas.openxmlformats.org/drawingml/2006/main">
          <a:off x="3125405" y="2546250"/>
          <a:ext cx="660032" cy="247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1B1D152-385C-4772-9E5A-75A578B3CCF7}" type="TxLink">
            <a:rPr lang="es-PE" sz="1000" b="1">
              <a:latin typeface="Arial" pitchFamily="34" charset="0"/>
              <a:cs typeface="Arial" pitchFamily="34" charset="0"/>
            </a:rPr>
            <a:pPr/>
            <a:t> 1 541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0.49962</cdr:x>
      <cdr:y>0.65239</cdr:y>
    </cdr:from>
    <cdr:to>
      <cdr:x>0.57326</cdr:x>
      <cdr:y>0.70566</cdr:y>
    </cdr:to>
    <cdr:sp macro="" textlink="grafPI!$S$64">
      <cdr:nvSpPr>
        <cdr:cNvPr id="6" name="5 CuadroTexto"/>
        <cdr:cNvSpPr txBox="1"/>
      </cdr:nvSpPr>
      <cdr:spPr>
        <a:xfrm xmlns:a="http://schemas.openxmlformats.org/drawingml/2006/main">
          <a:off x="4214277" y="2783892"/>
          <a:ext cx="621147" cy="227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846117D-3D9E-4104-BCA2-3B8E7297A115}" type="TxLink">
            <a:rPr lang="es-PE" sz="1000" b="1">
              <a:latin typeface="Arial" pitchFamily="34" charset="0"/>
              <a:cs typeface="Arial" pitchFamily="34" charset="0"/>
            </a:rPr>
            <a:pPr/>
            <a:t> 1 018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0.63163</cdr:x>
      <cdr:y>0.70359</cdr:y>
    </cdr:from>
    <cdr:to>
      <cdr:x>0.70183</cdr:x>
      <cdr:y>0.7617</cdr:y>
    </cdr:to>
    <cdr:sp macro="" textlink="grafPI!$S$65">
      <cdr:nvSpPr>
        <cdr:cNvPr id="7" name="6 CuadroTexto"/>
        <cdr:cNvSpPr txBox="1"/>
      </cdr:nvSpPr>
      <cdr:spPr>
        <a:xfrm xmlns:a="http://schemas.openxmlformats.org/drawingml/2006/main">
          <a:off x="5327752" y="3002376"/>
          <a:ext cx="592131" cy="247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716E93-B233-49FE-8362-53624B1C056B}" type="TxLink">
            <a:rPr lang="es-PE" sz="1000" b="1">
              <a:latin typeface="Arial" pitchFamily="34" charset="0"/>
              <a:cs typeface="Arial" pitchFamily="34" charset="0"/>
            </a:rPr>
            <a:pPr/>
            <a:t> 611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0.75643</cdr:x>
      <cdr:y>0.71109</cdr:y>
    </cdr:from>
    <cdr:to>
      <cdr:x>0.81282</cdr:x>
      <cdr:y>0.77162</cdr:y>
    </cdr:to>
    <cdr:sp macro="" textlink="grafPI!$S$66">
      <cdr:nvSpPr>
        <cdr:cNvPr id="8" name="7 CuadroTexto"/>
        <cdr:cNvSpPr txBox="1"/>
      </cdr:nvSpPr>
      <cdr:spPr>
        <a:xfrm xmlns:a="http://schemas.openxmlformats.org/drawingml/2006/main">
          <a:off x="6380458" y="3034382"/>
          <a:ext cx="475645" cy="25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3B75BF-CAAC-446C-8B4A-DA66D36E5A0D}" type="TxLink">
            <a:rPr lang="es-PE" sz="1000" b="1">
              <a:latin typeface="Arial" pitchFamily="34" charset="0"/>
              <a:cs typeface="Arial" pitchFamily="34" charset="0"/>
            </a:rPr>
            <a:pPr/>
            <a:t> 570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0.87684</cdr:x>
      <cdr:y>0.30296</cdr:y>
    </cdr:from>
    <cdr:to>
      <cdr:x>0.94244</cdr:x>
      <cdr:y>0.36591</cdr:y>
    </cdr:to>
    <cdr:sp macro="" textlink="grafPI!$S$67">
      <cdr:nvSpPr>
        <cdr:cNvPr id="9" name="8 CuadroTexto"/>
        <cdr:cNvSpPr txBox="1"/>
      </cdr:nvSpPr>
      <cdr:spPr>
        <a:xfrm xmlns:a="http://schemas.openxmlformats.org/drawingml/2006/main">
          <a:off x="7396048" y="1292795"/>
          <a:ext cx="553330" cy="26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FF5DC82-B4EB-4657-AD36-E3506EBB30EE}" type="TxLink">
            <a:rPr lang="es-PE" sz="1000" b="1">
              <a:latin typeface="Arial" pitchFamily="34" charset="0"/>
              <a:cs typeface="Arial" pitchFamily="34" charset="0"/>
            </a:rPr>
            <a:pPr/>
            <a:t> 4 629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123825</xdr:rowOff>
    </xdr:from>
    <xdr:to>
      <xdr:col>6</xdr:col>
      <xdr:colOff>1076325</xdr:colOff>
      <xdr:row>102</xdr:row>
      <xdr:rowOff>142875</xdr:rowOff>
    </xdr:to>
    <xdr:graphicFrame macro="">
      <xdr:nvGraphicFramePr>
        <xdr:cNvPr id="191696" name="Chart 1025">
          <a:extLst>
            <a:ext uri="{FF2B5EF4-FFF2-40B4-BE49-F238E27FC236}">
              <a16:creationId xmlns:a16="http://schemas.microsoft.com/office/drawing/2014/main" xmlns="" id="{00000000-0008-0000-0B00-0000D0E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28</xdr:row>
      <xdr:rowOff>190500</xdr:rowOff>
    </xdr:from>
    <xdr:to>
      <xdr:col>26</xdr:col>
      <xdr:colOff>104775</xdr:colOff>
      <xdr:row>29</xdr:row>
      <xdr:rowOff>95250</xdr:rowOff>
    </xdr:to>
    <xdr:sp macro="" textlink="">
      <xdr:nvSpPr>
        <xdr:cNvPr id="193116" name="Text Box 16">
          <a:extLst>
            <a:ext uri="{FF2B5EF4-FFF2-40B4-BE49-F238E27FC236}">
              <a16:creationId xmlns:a16="http://schemas.microsoft.com/office/drawing/2014/main" xmlns="" id="{00000000-0008-0000-0C00-00005CF20200}"/>
            </a:ext>
          </a:extLst>
        </xdr:cNvPr>
        <xdr:cNvSpPr txBox="1">
          <a:spLocks noChangeArrowheads="1"/>
        </xdr:cNvSpPr>
      </xdr:nvSpPr>
      <xdr:spPr bwMode="auto">
        <a:xfrm>
          <a:off x="20393025" y="9715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50</xdr:row>
      <xdr:rowOff>38100</xdr:rowOff>
    </xdr:from>
    <xdr:to>
      <xdr:col>28</xdr:col>
      <xdr:colOff>104775</xdr:colOff>
      <xdr:row>51</xdr:row>
      <xdr:rowOff>76200</xdr:rowOff>
    </xdr:to>
    <xdr:sp macro="" textlink="">
      <xdr:nvSpPr>
        <xdr:cNvPr id="193117" name="Text Box 20">
          <a:extLst>
            <a:ext uri="{FF2B5EF4-FFF2-40B4-BE49-F238E27FC236}">
              <a16:creationId xmlns:a16="http://schemas.microsoft.com/office/drawing/2014/main" xmlns="" id="{00000000-0008-0000-0C00-00005DF20200}"/>
            </a:ext>
          </a:extLst>
        </xdr:cNvPr>
        <xdr:cNvSpPr txBox="1">
          <a:spLocks noChangeArrowheads="1"/>
        </xdr:cNvSpPr>
      </xdr:nvSpPr>
      <xdr:spPr bwMode="auto">
        <a:xfrm>
          <a:off x="21326475" y="14430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37</xdr:row>
      <xdr:rowOff>66675</xdr:rowOff>
    </xdr:from>
    <xdr:to>
      <xdr:col>18</xdr:col>
      <xdr:colOff>581025</xdr:colOff>
      <xdr:row>81</xdr:row>
      <xdr:rowOff>95250</xdr:rowOff>
    </xdr:to>
    <xdr:graphicFrame macro="">
      <xdr:nvGraphicFramePr>
        <xdr:cNvPr id="193118" name="Chart 108">
          <a:extLst>
            <a:ext uri="{FF2B5EF4-FFF2-40B4-BE49-F238E27FC236}">
              <a16:creationId xmlns:a16="http://schemas.microsoft.com/office/drawing/2014/main" xmlns="" id="{00000000-0008-0000-0C00-00005EF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62</xdr:row>
      <xdr:rowOff>133350</xdr:rowOff>
    </xdr:from>
    <xdr:to>
      <xdr:col>7</xdr:col>
      <xdr:colOff>447675</xdr:colOff>
      <xdr:row>105</xdr:row>
      <xdr:rowOff>47625</xdr:rowOff>
    </xdr:to>
    <xdr:graphicFrame macro="">
      <xdr:nvGraphicFramePr>
        <xdr:cNvPr id="193738" name="Chart 2049">
          <a:extLst>
            <a:ext uri="{FF2B5EF4-FFF2-40B4-BE49-F238E27FC236}">
              <a16:creationId xmlns:a16="http://schemas.microsoft.com/office/drawing/2014/main" xmlns="" id="{00000000-0008-0000-0D00-0000CAF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63</xdr:row>
      <xdr:rowOff>190500</xdr:rowOff>
    </xdr:from>
    <xdr:to>
      <xdr:col>4</xdr:col>
      <xdr:colOff>104775</xdr:colOff>
      <xdr:row>65</xdr:row>
      <xdr:rowOff>47625</xdr:rowOff>
    </xdr:to>
    <xdr:sp macro="" textlink="">
      <xdr:nvSpPr>
        <xdr:cNvPr id="195164" name="Text Box 16">
          <a:extLst>
            <a:ext uri="{FF2B5EF4-FFF2-40B4-BE49-F238E27FC236}">
              <a16:creationId xmlns:a16="http://schemas.microsoft.com/office/drawing/2014/main" xmlns="" id="{00000000-0008-0000-0E00-00005CFA0200}"/>
            </a:ext>
          </a:extLst>
        </xdr:cNvPr>
        <xdr:cNvSpPr txBox="1">
          <a:spLocks noChangeArrowheads="1"/>
        </xdr:cNvSpPr>
      </xdr:nvSpPr>
      <xdr:spPr bwMode="auto">
        <a:xfrm>
          <a:off x="3286125" y="1741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50</xdr:row>
      <xdr:rowOff>28575</xdr:rowOff>
    </xdr:from>
    <xdr:to>
      <xdr:col>27</xdr:col>
      <xdr:colOff>104775</xdr:colOff>
      <xdr:row>50</xdr:row>
      <xdr:rowOff>228600</xdr:rowOff>
    </xdr:to>
    <xdr:sp macro="" textlink="">
      <xdr:nvSpPr>
        <xdr:cNvPr id="195165" name="Text Box 20">
          <a:extLst>
            <a:ext uri="{FF2B5EF4-FFF2-40B4-BE49-F238E27FC236}">
              <a16:creationId xmlns:a16="http://schemas.microsoft.com/office/drawing/2014/main" xmlns="" id="{00000000-0008-0000-0E00-00005DFA0200}"/>
            </a:ext>
          </a:extLst>
        </xdr:cNvPr>
        <xdr:cNvSpPr txBox="1">
          <a:spLocks noChangeArrowheads="1"/>
        </xdr:cNvSpPr>
      </xdr:nvSpPr>
      <xdr:spPr bwMode="auto">
        <a:xfrm>
          <a:off x="19154775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36</xdr:row>
      <xdr:rowOff>0</xdr:rowOff>
    </xdr:from>
    <xdr:to>
      <xdr:col>16</xdr:col>
      <xdr:colOff>371475</xdr:colOff>
      <xdr:row>72</xdr:row>
      <xdr:rowOff>85725</xdr:rowOff>
    </xdr:to>
    <xdr:graphicFrame macro="">
      <xdr:nvGraphicFramePr>
        <xdr:cNvPr id="195166" name="Chart 105">
          <a:extLst>
            <a:ext uri="{FF2B5EF4-FFF2-40B4-BE49-F238E27FC236}">
              <a16:creationId xmlns:a16="http://schemas.microsoft.com/office/drawing/2014/main" xmlns="" id="{00000000-0008-0000-0E00-00005EF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123825</xdr:rowOff>
    </xdr:from>
    <xdr:to>
      <xdr:col>7</xdr:col>
      <xdr:colOff>495300</xdr:colOff>
      <xdr:row>102</xdr:row>
      <xdr:rowOff>66675</xdr:rowOff>
    </xdr:to>
    <xdr:graphicFrame macro="">
      <xdr:nvGraphicFramePr>
        <xdr:cNvPr id="195786" name="Chart 1025">
          <a:extLst>
            <a:ext uri="{FF2B5EF4-FFF2-40B4-BE49-F238E27FC236}">
              <a16:creationId xmlns:a16="http://schemas.microsoft.com/office/drawing/2014/main" xmlns="" id="{00000000-0008-0000-0F00-0000CAF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27</xdr:row>
      <xdr:rowOff>200025</xdr:rowOff>
    </xdr:from>
    <xdr:to>
      <xdr:col>25</xdr:col>
      <xdr:colOff>104775</xdr:colOff>
      <xdr:row>28</xdr:row>
      <xdr:rowOff>114300</xdr:rowOff>
    </xdr:to>
    <xdr:sp macro="" textlink="">
      <xdr:nvSpPr>
        <xdr:cNvPr id="197212" name="Text Box 16">
          <a:extLst>
            <a:ext uri="{FF2B5EF4-FFF2-40B4-BE49-F238E27FC236}">
              <a16:creationId xmlns:a16="http://schemas.microsoft.com/office/drawing/2014/main" xmlns="" id="{00000000-0008-0000-1000-00005C020300}"/>
            </a:ext>
          </a:extLst>
        </xdr:cNvPr>
        <xdr:cNvSpPr txBox="1">
          <a:spLocks noChangeArrowheads="1"/>
        </xdr:cNvSpPr>
      </xdr:nvSpPr>
      <xdr:spPr bwMode="auto">
        <a:xfrm>
          <a:off x="22536150" y="91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50</xdr:row>
      <xdr:rowOff>38100</xdr:rowOff>
    </xdr:from>
    <xdr:to>
      <xdr:col>25</xdr:col>
      <xdr:colOff>104775</xdr:colOff>
      <xdr:row>51</xdr:row>
      <xdr:rowOff>0</xdr:rowOff>
    </xdr:to>
    <xdr:sp macro="" textlink="">
      <xdr:nvSpPr>
        <xdr:cNvPr id="197213" name="Text Box 20">
          <a:extLst>
            <a:ext uri="{FF2B5EF4-FFF2-40B4-BE49-F238E27FC236}">
              <a16:creationId xmlns:a16="http://schemas.microsoft.com/office/drawing/2014/main" xmlns="" id="{00000000-0008-0000-1000-00005D020300}"/>
            </a:ext>
          </a:extLst>
        </xdr:cNvPr>
        <xdr:cNvSpPr txBox="1">
          <a:spLocks noChangeArrowheads="1"/>
        </xdr:cNvSpPr>
      </xdr:nvSpPr>
      <xdr:spPr bwMode="auto">
        <a:xfrm>
          <a:off x="22536150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35</xdr:row>
      <xdr:rowOff>209550</xdr:rowOff>
    </xdr:from>
    <xdr:to>
      <xdr:col>16</xdr:col>
      <xdr:colOff>571500</xdr:colOff>
      <xdr:row>81</xdr:row>
      <xdr:rowOff>66675</xdr:rowOff>
    </xdr:to>
    <xdr:graphicFrame macro="">
      <xdr:nvGraphicFramePr>
        <xdr:cNvPr id="197214" name="Chart 105">
          <a:extLst>
            <a:ext uri="{FF2B5EF4-FFF2-40B4-BE49-F238E27FC236}">
              <a16:creationId xmlns:a16="http://schemas.microsoft.com/office/drawing/2014/main" xmlns="" id="{00000000-0008-0000-1000-00005E0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0.24125</cdr:x>
      <cdr:y>0.07947</cdr:y>
    </cdr:from>
    <cdr:to>
      <cdr:x>0.77157</cdr:x>
      <cdr:y>0.16249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8731" y="589989"/>
          <a:ext cx="6745941" cy="616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0.40596</cdr:x>
      <cdr:y>0.06181</cdr:y>
    </cdr:from>
    <cdr:to>
      <cdr:x>0.60505</cdr:x>
      <cdr:y>0.15087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067900" y="567740"/>
          <a:ext cx="2975832" cy="81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Total Facturación CIIU: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3 130</a:t>
          </a:r>
          <a:r>
            <a:rPr lang="es-PE" sz="1400" b="1" baseline="0">
              <a:latin typeface="Arial" pitchFamily="34" charset="0"/>
              <a:cs typeface="Arial" pitchFamily="34" charset="0"/>
            </a:rPr>
            <a:t> 074</a:t>
          </a:r>
          <a:r>
            <a:rPr lang="es-PE" sz="1400" b="1">
              <a:latin typeface="Arial" pitchFamily="34" charset="0"/>
              <a:cs typeface="Arial" pitchFamily="34" charset="0"/>
            </a:rPr>
            <a:t> miles US$ 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( 63,5% del Total Facturado) </a:t>
          </a:r>
        </a:p>
        <a:p xmlns:a="http://schemas.openxmlformats.org/drawingml/2006/main">
          <a:pPr algn="ctr"/>
          <a:endParaRPr lang="es-PE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38100</xdr:rowOff>
    </xdr:from>
    <xdr:to>
      <xdr:col>6</xdr:col>
      <xdr:colOff>66675</xdr:colOff>
      <xdr:row>69</xdr:row>
      <xdr:rowOff>152400</xdr:rowOff>
    </xdr:to>
    <xdr:graphicFrame macro="">
      <xdr:nvGraphicFramePr>
        <xdr:cNvPr id="198236" name="Chart 1026">
          <a:extLst>
            <a:ext uri="{FF2B5EF4-FFF2-40B4-BE49-F238E27FC236}">
              <a16:creationId xmlns:a16="http://schemas.microsoft.com/office/drawing/2014/main" xmlns="" id="{00000000-0008-0000-1100-00005C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74</xdr:row>
      <xdr:rowOff>9525</xdr:rowOff>
    </xdr:from>
    <xdr:to>
      <xdr:col>6</xdr:col>
      <xdr:colOff>85725</xdr:colOff>
      <xdr:row>107</xdr:row>
      <xdr:rowOff>28575</xdr:rowOff>
    </xdr:to>
    <xdr:graphicFrame macro="">
      <xdr:nvGraphicFramePr>
        <xdr:cNvPr id="198237" name="Chart 1027">
          <a:extLst>
            <a:ext uri="{FF2B5EF4-FFF2-40B4-BE49-F238E27FC236}">
              <a16:creationId xmlns:a16="http://schemas.microsoft.com/office/drawing/2014/main" xmlns="" id="{00000000-0008-0000-1100-00005D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111</xdr:row>
      <xdr:rowOff>85725</xdr:rowOff>
    </xdr:from>
    <xdr:to>
      <xdr:col>6</xdr:col>
      <xdr:colOff>85725</xdr:colOff>
      <xdr:row>150</xdr:row>
      <xdr:rowOff>57150</xdr:rowOff>
    </xdr:to>
    <xdr:graphicFrame macro="">
      <xdr:nvGraphicFramePr>
        <xdr:cNvPr id="198238" name="Chart 1028">
          <a:extLst>
            <a:ext uri="{FF2B5EF4-FFF2-40B4-BE49-F238E27FC236}">
              <a16:creationId xmlns:a16="http://schemas.microsoft.com/office/drawing/2014/main" xmlns="" id="{00000000-0008-0000-1100-00005E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27</xdr:row>
      <xdr:rowOff>190500</xdr:rowOff>
    </xdr:from>
    <xdr:to>
      <xdr:col>28</xdr:col>
      <xdr:colOff>104775</xdr:colOff>
      <xdr:row>28</xdr:row>
      <xdr:rowOff>123825</xdr:rowOff>
    </xdr:to>
    <xdr:sp macro="" textlink="">
      <xdr:nvSpPr>
        <xdr:cNvPr id="199260" name="Text Box 16">
          <a:extLst>
            <a:ext uri="{FF2B5EF4-FFF2-40B4-BE49-F238E27FC236}">
              <a16:creationId xmlns:a16="http://schemas.microsoft.com/office/drawing/2014/main" xmlns="" id="{00000000-0008-0000-1200-00005C0A0300}"/>
            </a:ext>
          </a:extLst>
        </xdr:cNvPr>
        <xdr:cNvSpPr txBox="1">
          <a:spLocks noChangeArrowheads="1"/>
        </xdr:cNvSpPr>
      </xdr:nvSpPr>
      <xdr:spPr bwMode="auto">
        <a:xfrm>
          <a:off x="18211800" y="9048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48</xdr:row>
      <xdr:rowOff>38100</xdr:rowOff>
    </xdr:from>
    <xdr:to>
      <xdr:col>29</xdr:col>
      <xdr:colOff>104775</xdr:colOff>
      <xdr:row>49</xdr:row>
      <xdr:rowOff>19050</xdr:rowOff>
    </xdr:to>
    <xdr:sp macro="" textlink="">
      <xdr:nvSpPr>
        <xdr:cNvPr id="199261" name="Text Box 20">
          <a:extLst>
            <a:ext uri="{FF2B5EF4-FFF2-40B4-BE49-F238E27FC236}">
              <a16:creationId xmlns:a16="http://schemas.microsoft.com/office/drawing/2014/main" xmlns="" id="{00000000-0008-0000-1200-00005D0A0300}"/>
            </a:ext>
          </a:extLst>
        </xdr:cNvPr>
        <xdr:cNvSpPr txBox="1">
          <a:spLocks noChangeArrowheads="1"/>
        </xdr:cNvSpPr>
      </xdr:nvSpPr>
      <xdr:spPr bwMode="auto">
        <a:xfrm>
          <a:off x="18973800" y="13992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238125</xdr:colOff>
      <xdr:row>0</xdr:row>
      <xdr:rowOff>95250</xdr:rowOff>
    </xdr:from>
    <xdr:to>
      <xdr:col>41</xdr:col>
      <xdr:colOff>638175</xdr:colOff>
      <xdr:row>30</xdr:row>
      <xdr:rowOff>104775</xdr:rowOff>
    </xdr:to>
    <xdr:graphicFrame macro="">
      <xdr:nvGraphicFramePr>
        <xdr:cNvPr id="199262" name="Chart 106">
          <a:extLst>
            <a:ext uri="{FF2B5EF4-FFF2-40B4-BE49-F238E27FC236}">
              <a16:creationId xmlns:a16="http://schemas.microsoft.com/office/drawing/2014/main" xmlns="" id="{00000000-0008-0000-1200-00005E0A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133350</xdr:rowOff>
    </xdr:from>
    <xdr:to>
      <xdr:col>11</xdr:col>
      <xdr:colOff>123825</xdr:colOff>
      <xdr:row>54</xdr:row>
      <xdr:rowOff>9525</xdr:rowOff>
    </xdr:to>
    <xdr:graphicFrame macro="">
      <xdr:nvGraphicFramePr>
        <xdr:cNvPr id="185948" name="Chart 1">
          <a:extLst>
            <a:ext uri="{FF2B5EF4-FFF2-40B4-BE49-F238E27FC236}">
              <a16:creationId xmlns:a16="http://schemas.microsoft.com/office/drawing/2014/main" xmlns="" id="{00000000-0008-0000-0400-00005C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11</xdr:col>
      <xdr:colOff>85725</xdr:colOff>
      <xdr:row>24</xdr:row>
      <xdr:rowOff>19050</xdr:rowOff>
    </xdr:to>
    <xdr:graphicFrame macro="">
      <xdr:nvGraphicFramePr>
        <xdr:cNvPr id="185949" name="Chart 2">
          <a:extLst>
            <a:ext uri="{FF2B5EF4-FFF2-40B4-BE49-F238E27FC236}">
              <a16:creationId xmlns:a16="http://schemas.microsoft.com/office/drawing/2014/main" xmlns="" id="{00000000-0008-0000-0400-00005D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58</xdr:row>
      <xdr:rowOff>0</xdr:rowOff>
    </xdr:from>
    <xdr:to>
      <xdr:col>11</xdr:col>
      <xdr:colOff>152400</xdr:colOff>
      <xdr:row>85</xdr:row>
      <xdr:rowOff>19050</xdr:rowOff>
    </xdr:to>
    <xdr:graphicFrame macro="">
      <xdr:nvGraphicFramePr>
        <xdr:cNvPr id="185950" name="Chart 4">
          <a:extLst>
            <a:ext uri="{FF2B5EF4-FFF2-40B4-BE49-F238E27FC236}">
              <a16:creationId xmlns:a16="http://schemas.microsoft.com/office/drawing/2014/main" xmlns="" id="{00000000-0008-0000-0400-00005E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30</xdr:row>
      <xdr:rowOff>161925</xdr:rowOff>
    </xdr:from>
    <xdr:to>
      <xdr:col>2</xdr:col>
      <xdr:colOff>76200</xdr:colOff>
      <xdr:row>32</xdr:row>
      <xdr:rowOff>38100</xdr:rowOff>
    </xdr:to>
    <xdr:sp macro="" textlink="">
      <xdr:nvSpPr>
        <xdr:cNvPr id="187374" name="Text Box 16">
          <a:extLst>
            <a:ext uri="{FF2B5EF4-FFF2-40B4-BE49-F238E27FC236}">
              <a16:creationId xmlns:a16="http://schemas.microsoft.com/office/drawing/2014/main" xmlns="" id="{00000000-0008-0000-0600-0000EEDB0200}"/>
            </a:ext>
          </a:extLst>
        </xdr:cNvPr>
        <xdr:cNvSpPr txBox="1">
          <a:spLocks noChangeArrowheads="1"/>
        </xdr:cNvSpPr>
      </xdr:nvSpPr>
      <xdr:spPr bwMode="auto">
        <a:xfrm>
          <a:off x="933450" y="524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57</xdr:row>
      <xdr:rowOff>152400</xdr:rowOff>
    </xdr:from>
    <xdr:to>
      <xdr:col>11</xdr:col>
      <xdr:colOff>66675</xdr:colOff>
      <xdr:row>85</xdr:row>
      <xdr:rowOff>66675</xdr:rowOff>
    </xdr:to>
    <xdr:graphicFrame macro="">
      <xdr:nvGraphicFramePr>
        <xdr:cNvPr id="187375" name="Chart 17">
          <a:extLst>
            <a:ext uri="{FF2B5EF4-FFF2-40B4-BE49-F238E27FC236}">
              <a16:creationId xmlns:a16="http://schemas.microsoft.com/office/drawing/2014/main" xmlns="" id="{00000000-0008-0000-0600-0000EF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52</xdr:row>
      <xdr:rowOff>28575</xdr:rowOff>
    </xdr:from>
    <xdr:to>
      <xdr:col>2</xdr:col>
      <xdr:colOff>561975</xdr:colOff>
      <xdr:row>53</xdr:row>
      <xdr:rowOff>66675</xdr:rowOff>
    </xdr:to>
    <xdr:sp macro="" textlink="">
      <xdr:nvSpPr>
        <xdr:cNvPr id="187376" name="Text Box 20">
          <a:extLst>
            <a:ext uri="{FF2B5EF4-FFF2-40B4-BE49-F238E27FC236}">
              <a16:creationId xmlns:a16="http://schemas.microsoft.com/office/drawing/2014/main" xmlns="" id="{00000000-0008-0000-0600-0000F0DB0200}"/>
            </a:ext>
          </a:extLst>
        </xdr:cNvPr>
        <xdr:cNvSpPr txBox="1">
          <a:spLocks noChangeArrowheads="1"/>
        </xdr:cNvSpPr>
      </xdr:nvSpPr>
      <xdr:spPr bwMode="auto">
        <a:xfrm>
          <a:off x="1419225" y="867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1</xdr:row>
      <xdr:rowOff>9525</xdr:rowOff>
    </xdr:from>
    <xdr:to>
      <xdr:col>11</xdr:col>
      <xdr:colOff>85725</xdr:colOff>
      <xdr:row>24</xdr:row>
      <xdr:rowOff>9525</xdr:rowOff>
    </xdr:to>
    <xdr:graphicFrame macro="">
      <xdr:nvGraphicFramePr>
        <xdr:cNvPr id="187377" name="Chart 24">
          <a:extLst>
            <a:ext uri="{FF2B5EF4-FFF2-40B4-BE49-F238E27FC236}">
              <a16:creationId xmlns:a16="http://schemas.microsoft.com/office/drawing/2014/main" xmlns="" id="{00000000-0008-0000-0600-0000F1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152400</xdr:rowOff>
    </xdr:from>
    <xdr:to>
      <xdr:col>11</xdr:col>
      <xdr:colOff>76200</xdr:colOff>
      <xdr:row>54</xdr:row>
      <xdr:rowOff>0</xdr:rowOff>
    </xdr:to>
    <xdr:graphicFrame macro="">
      <xdr:nvGraphicFramePr>
        <xdr:cNvPr id="187378" name="Chart 24">
          <a:extLst>
            <a:ext uri="{FF2B5EF4-FFF2-40B4-BE49-F238E27FC236}">
              <a16:creationId xmlns:a16="http://schemas.microsoft.com/office/drawing/2014/main" xmlns="" id="{00000000-0008-0000-0600-0000F2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0.44507</cdr:x>
      <cdr:y>0.12933</cdr:y>
    </cdr:from>
    <cdr:to>
      <cdr:x>0.64607</cdr:x>
      <cdr:y>0.19873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3124" y="563522"/>
          <a:ext cx="1676970" cy="302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56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969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0.41595</cdr:x>
      <cdr:y>0.13529</cdr:y>
    </cdr:from>
    <cdr:to>
      <cdr:x>0.5681</cdr:x>
      <cdr:y>0.17717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476" y="550964"/>
          <a:ext cx="132254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54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449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0.42477</cdr:x>
      <cdr:y>0.12199</cdr:y>
    </cdr:from>
    <cdr:to>
      <cdr:x>0.56925</cdr:x>
      <cdr:y>0.16212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8653" y="518490"/>
          <a:ext cx="125124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2 520 GW.h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69</xdr:row>
      <xdr:rowOff>133350</xdr:rowOff>
    </xdr:from>
    <xdr:to>
      <xdr:col>10</xdr:col>
      <xdr:colOff>1152525</xdr:colOff>
      <xdr:row>98</xdr:row>
      <xdr:rowOff>123825</xdr:rowOff>
    </xdr:to>
    <xdr:graphicFrame macro="">
      <xdr:nvGraphicFramePr>
        <xdr:cNvPr id="4785546" name="Chart 11">
          <a:extLst>
            <a:ext uri="{FF2B5EF4-FFF2-40B4-BE49-F238E27FC236}">
              <a16:creationId xmlns:a16="http://schemas.microsoft.com/office/drawing/2014/main" xmlns="" id="{00000000-0008-0000-0700-00008A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191994</xdr:colOff>
      <xdr:row>72</xdr:row>
      <xdr:rowOff>120277</xdr:rowOff>
    </xdr:from>
    <xdr:to>
      <xdr:col>7</xdr:col>
      <xdr:colOff>941107</xdr:colOff>
      <xdr:row>74</xdr:row>
      <xdr:rowOff>3735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032935" y="9846983"/>
          <a:ext cx="1724025" cy="19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1 289</a:t>
          </a:r>
        </a:p>
      </xdr:txBody>
    </xdr:sp>
    <xdr:clientData/>
  </xdr:twoCellAnchor>
  <xdr:twoCellAnchor editAs="oneCell">
    <xdr:from>
      <xdr:col>3</xdr:col>
      <xdr:colOff>0</xdr:colOff>
      <xdr:row>104</xdr:row>
      <xdr:rowOff>190500</xdr:rowOff>
    </xdr:from>
    <xdr:to>
      <xdr:col>3</xdr:col>
      <xdr:colOff>104775</xdr:colOff>
      <xdr:row>106</xdr:row>
      <xdr:rowOff>47625</xdr:rowOff>
    </xdr:to>
    <xdr:sp macro="" textlink="">
      <xdr:nvSpPr>
        <xdr:cNvPr id="4785548" name="Text Box 16">
          <a:extLst>
            <a:ext uri="{FF2B5EF4-FFF2-40B4-BE49-F238E27FC236}">
              <a16:creationId xmlns:a16="http://schemas.microsoft.com/office/drawing/2014/main" xmlns="" id="{00000000-0008-0000-0700-00008C054900}"/>
            </a:ext>
          </a:extLst>
        </xdr:cNvPr>
        <xdr:cNvSpPr txBox="1">
          <a:spLocks noChangeArrowheads="1"/>
        </xdr:cNvSpPr>
      </xdr:nvSpPr>
      <xdr:spPr bwMode="auto">
        <a:xfrm>
          <a:off x="2133600" y="21374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139</xdr:row>
      <xdr:rowOff>47625</xdr:rowOff>
    </xdr:from>
    <xdr:to>
      <xdr:col>10</xdr:col>
      <xdr:colOff>1076325</xdr:colOff>
      <xdr:row>169</xdr:row>
      <xdr:rowOff>38100</xdr:rowOff>
    </xdr:to>
    <xdr:graphicFrame macro="">
      <xdr:nvGraphicFramePr>
        <xdr:cNvPr id="4785549" name="Chart 17">
          <a:extLst>
            <a:ext uri="{FF2B5EF4-FFF2-40B4-BE49-F238E27FC236}">
              <a16:creationId xmlns:a16="http://schemas.microsoft.com/office/drawing/2014/main" xmlns="" id="{00000000-0008-0000-0700-00008D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129</xdr:row>
      <xdr:rowOff>38100</xdr:rowOff>
    </xdr:from>
    <xdr:to>
      <xdr:col>3</xdr:col>
      <xdr:colOff>561975</xdr:colOff>
      <xdr:row>130</xdr:row>
      <xdr:rowOff>76200</xdr:rowOff>
    </xdr:to>
    <xdr:sp macro="" textlink="">
      <xdr:nvSpPr>
        <xdr:cNvPr id="4785550" name="Text Box 20">
          <a:extLst>
            <a:ext uri="{FF2B5EF4-FFF2-40B4-BE49-F238E27FC236}">
              <a16:creationId xmlns:a16="http://schemas.microsoft.com/office/drawing/2014/main" xmlns="" id="{00000000-0008-0000-0700-00008E054900}"/>
            </a:ext>
          </a:extLst>
        </xdr:cNvPr>
        <xdr:cNvSpPr txBox="1">
          <a:spLocks noChangeArrowheads="1"/>
        </xdr:cNvSpPr>
      </xdr:nvSpPr>
      <xdr:spPr bwMode="auto">
        <a:xfrm>
          <a:off x="2590800" y="2529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371475</xdr:colOff>
      <xdr:row>116</xdr:row>
      <xdr:rowOff>5042</xdr:rowOff>
    </xdr:from>
    <xdr:ext cx="773802" cy="165943"/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102225" y="23267209"/>
          <a:ext cx="773802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262</a:t>
          </a:r>
        </a:p>
      </xdr:txBody>
    </xdr:sp>
    <xdr:clientData/>
  </xdr:oneCellAnchor>
  <xdr:twoCellAnchor>
    <xdr:from>
      <xdr:col>1</xdr:col>
      <xdr:colOff>76200</xdr:colOff>
      <xdr:row>104</xdr:row>
      <xdr:rowOff>66675</xdr:rowOff>
    </xdr:from>
    <xdr:to>
      <xdr:col>10</xdr:col>
      <xdr:colOff>1200150</xdr:colOff>
      <xdr:row>135</xdr:row>
      <xdr:rowOff>85725</xdr:rowOff>
    </xdr:to>
    <xdr:graphicFrame macro="">
      <xdr:nvGraphicFramePr>
        <xdr:cNvPr id="4785552" name="Chart 24">
          <a:extLst>
            <a:ext uri="{FF2B5EF4-FFF2-40B4-BE49-F238E27FC236}">
              <a16:creationId xmlns:a16="http://schemas.microsoft.com/office/drawing/2014/main" xmlns="" id="{00000000-0008-0000-0700-000090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0.49156</cdr:x>
      <cdr:y>0.15543</cdr:y>
    </cdr:from>
    <cdr:to>
      <cdr:x>0.59261</cdr:x>
      <cdr:y>0.19239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4182" y="759904"/>
          <a:ext cx="96706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2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246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8"/>
  <sheetViews>
    <sheetView tabSelected="1" view="pageBreakPreview" zoomScale="90" zoomScaleNormal="100" zoomScaleSheetLayoutView="90" zoomScalePageLayoutView="55" workbookViewId="0">
      <selection activeCell="B2" sqref="B2"/>
    </sheetView>
  </sheetViews>
  <sheetFormatPr baseColWidth="10" defaultRowHeight="12.75"/>
  <cols>
    <col min="1" max="1" width="2.5703125" customWidth="1"/>
    <col min="2" max="2" width="21.85546875" customWidth="1"/>
    <col min="3" max="3" width="20.140625" customWidth="1"/>
    <col min="4" max="4" width="18.5703125" customWidth="1"/>
    <col min="5" max="5" width="20.42578125" customWidth="1"/>
    <col min="6" max="6" width="18.5703125" customWidth="1"/>
    <col min="7" max="7" width="26.42578125" customWidth="1"/>
    <col min="8" max="9" width="0" hidden="1" customWidth="1"/>
    <col min="10" max="10" width="2.5703125" style="10" customWidth="1"/>
    <col min="11" max="11" width="11.42578125" style="17"/>
    <col min="12" max="12" width="5.42578125" customWidth="1"/>
    <col min="13" max="13" width="19.5703125" customWidth="1"/>
    <col min="14" max="14" width="16.28515625" bestFit="1" customWidth="1"/>
    <col min="16" max="16" width="14.5703125" bestFit="1" customWidth="1"/>
  </cols>
  <sheetData>
    <row r="1" spans="1:17" ht="18">
      <c r="A1" s="14" t="s">
        <v>38</v>
      </c>
      <c r="C1" s="14"/>
      <c r="D1" s="14"/>
      <c r="E1" s="14"/>
      <c r="F1" s="14"/>
      <c r="G1" s="14"/>
      <c r="H1" s="14"/>
    </row>
    <row r="2" spans="1:17" ht="13.5" thickBot="1">
      <c r="A2" s="10"/>
      <c r="B2" s="13"/>
      <c r="C2" s="13"/>
      <c r="D2" s="13"/>
      <c r="E2" s="13"/>
      <c r="F2" s="13"/>
      <c r="G2" s="13"/>
      <c r="H2" s="13"/>
      <c r="I2" s="10"/>
    </row>
    <row r="3" spans="1:17" ht="19.5" customHeight="1">
      <c r="A3" s="10"/>
      <c r="B3" s="970" t="s">
        <v>37</v>
      </c>
      <c r="C3" s="817" t="s">
        <v>27</v>
      </c>
      <c r="D3" s="818" t="s">
        <v>25</v>
      </c>
      <c r="E3" s="819" t="s">
        <v>30</v>
      </c>
      <c r="F3" s="818" t="s">
        <v>25</v>
      </c>
      <c r="G3" s="820" t="s">
        <v>32</v>
      </c>
      <c r="H3" s="973" t="s">
        <v>35</v>
      </c>
      <c r="I3" s="974"/>
    </row>
    <row r="4" spans="1:17" ht="19.5" customHeight="1">
      <c r="A4" s="10"/>
      <c r="B4" s="971"/>
      <c r="C4" s="821" t="s">
        <v>2057</v>
      </c>
      <c r="D4" s="822" t="s">
        <v>28</v>
      </c>
      <c r="E4" s="823" t="s">
        <v>31</v>
      </c>
      <c r="F4" s="822" t="s">
        <v>28</v>
      </c>
      <c r="G4" s="824" t="s">
        <v>34</v>
      </c>
      <c r="H4" s="975" t="s">
        <v>36</v>
      </c>
      <c r="I4" s="976"/>
    </row>
    <row r="5" spans="1:17" ht="19.5" customHeight="1" thickBot="1">
      <c r="A5" s="10"/>
      <c r="B5" s="972"/>
      <c r="C5" s="825" t="s">
        <v>33</v>
      </c>
      <c r="D5" s="826"/>
      <c r="E5" s="827" t="s">
        <v>26</v>
      </c>
      <c r="F5" s="826"/>
      <c r="G5" s="828" t="s">
        <v>29</v>
      </c>
      <c r="H5" s="148" t="s">
        <v>28</v>
      </c>
      <c r="I5" s="147"/>
    </row>
    <row r="6" spans="1:17" ht="19.5" customHeight="1">
      <c r="A6" s="10"/>
      <c r="B6" s="2" t="s">
        <v>0</v>
      </c>
      <c r="C6" s="450">
        <v>423863</v>
      </c>
      <c r="D6" s="443">
        <f t="shared" ref="D6:D30" si="0">C6/C$32</f>
        <v>1.319155094393646E-2</v>
      </c>
      <c r="E6" s="453">
        <v>83.934368840000175</v>
      </c>
      <c r="F6" s="443">
        <f t="shared" ref="F6:F30" si="1">E6/E$32</f>
        <v>1.6806823439663736E-3</v>
      </c>
      <c r="G6" s="446">
        <f t="shared" ref="G6:G30" si="2">E6*1000000/C6</f>
        <v>198.02240072853772</v>
      </c>
      <c r="H6" s="149">
        <v>0.61399999999999999</v>
      </c>
      <c r="I6" s="150"/>
      <c r="J6" s="34"/>
      <c r="M6" s="22"/>
      <c r="N6" s="815"/>
      <c r="O6" s="816"/>
      <c r="P6" s="441"/>
      <c r="Q6" s="442"/>
    </row>
    <row r="7" spans="1:17" ht="19.5" customHeight="1">
      <c r="A7" s="10"/>
      <c r="B7" s="2" t="s">
        <v>1</v>
      </c>
      <c r="C7" s="450">
        <v>1169522</v>
      </c>
      <c r="D7" s="443">
        <f t="shared" si="0"/>
        <v>3.6398102790416852E-2</v>
      </c>
      <c r="E7" s="453">
        <v>2130.5028052900016</v>
      </c>
      <c r="F7" s="443">
        <f t="shared" si="1"/>
        <v>4.266069427944872E-2</v>
      </c>
      <c r="G7" s="446">
        <f t="shared" si="2"/>
        <v>1821.6868133220253</v>
      </c>
      <c r="H7" s="149">
        <v>0.79700000000000004</v>
      </c>
      <c r="I7" s="150"/>
      <c r="J7" s="34"/>
      <c r="M7" s="22"/>
      <c r="N7" s="815"/>
      <c r="O7" s="816"/>
      <c r="P7" s="441"/>
      <c r="Q7" s="442"/>
    </row>
    <row r="8" spans="1:17" ht="19.5" customHeight="1">
      <c r="A8" s="10"/>
      <c r="B8" s="2" t="s">
        <v>24</v>
      </c>
      <c r="C8" s="450">
        <v>429587</v>
      </c>
      <c r="D8" s="443">
        <f t="shared" si="0"/>
        <v>1.336969444219673E-2</v>
      </c>
      <c r="E8" s="453">
        <v>1302.9642482850638</v>
      </c>
      <c r="F8" s="443">
        <f t="shared" si="1"/>
        <v>2.6090254054171313E-2</v>
      </c>
      <c r="G8" s="446">
        <f t="shared" si="2"/>
        <v>3033.0625654059918</v>
      </c>
      <c r="H8" s="149">
        <v>0.69199999999999995</v>
      </c>
      <c r="I8" s="150"/>
      <c r="J8" s="34"/>
      <c r="M8" s="22"/>
      <c r="N8" s="815"/>
      <c r="O8" s="816"/>
      <c r="P8" s="441"/>
      <c r="Q8" s="442"/>
    </row>
    <row r="9" spans="1:17" ht="19.5" customHeight="1">
      <c r="A9" s="10"/>
      <c r="B9" s="2" t="s">
        <v>2</v>
      </c>
      <c r="C9" s="450">
        <v>1464638</v>
      </c>
      <c r="D9" s="443">
        <f t="shared" si="0"/>
        <v>4.5582763278288529E-2</v>
      </c>
      <c r="E9" s="453">
        <v>5376.2772904252952</v>
      </c>
      <c r="F9" s="443">
        <f t="shared" si="1"/>
        <v>0.10765333013356761</v>
      </c>
      <c r="G9" s="446">
        <f t="shared" si="2"/>
        <v>3670.7208814910546</v>
      </c>
      <c r="H9" s="149">
        <v>0.96599999999999997</v>
      </c>
      <c r="I9" s="150"/>
      <c r="J9" s="34"/>
      <c r="M9" s="22"/>
      <c r="N9" s="815"/>
      <c r="O9" s="816"/>
      <c r="P9" s="441"/>
      <c r="Q9" s="442"/>
    </row>
    <row r="10" spans="1:17" ht="19.5" customHeight="1">
      <c r="A10" s="10"/>
      <c r="B10" s="2" t="s">
        <v>3</v>
      </c>
      <c r="C10" s="450">
        <v>664494</v>
      </c>
      <c r="D10" s="443">
        <f t="shared" si="0"/>
        <v>2.0680518122459648E-2</v>
      </c>
      <c r="E10" s="453">
        <v>254.22940009467922</v>
      </c>
      <c r="F10" s="443">
        <f t="shared" si="1"/>
        <v>5.0906305719745203E-3</v>
      </c>
      <c r="G10" s="446">
        <f t="shared" si="2"/>
        <v>382.59096409400115</v>
      </c>
      <c r="H10" s="149">
        <v>0.752</v>
      </c>
      <c r="I10" s="150"/>
      <c r="J10" s="34"/>
      <c r="M10" s="22"/>
      <c r="N10" s="815"/>
      <c r="O10" s="816"/>
      <c r="P10" s="441"/>
      <c r="Q10" s="442"/>
    </row>
    <row r="11" spans="1:17" ht="19.5" customHeight="1">
      <c r="A11" s="10"/>
      <c r="B11" s="2" t="s">
        <v>4</v>
      </c>
      <c r="C11" s="450">
        <v>1447891</v>
      </c>
      <c r="D11" s="443">
        <f t="shared" si="0"/>
        <v>4.5061559720398117E-2</v>
      </c>
      <c r="E11" s="453">
        <v>1037.8811084909451</v>
      </c>
      <c r="F11" s="443">
        <f t="shared" si="1"/>
        <v>2.0782290714571793E-2</v>
      </c>
      <c r="G11" s="446">
        <f t="shared" si="2"/>
        <v>716.82268105191974</v>
      </c>
      <c r="H11" s="149">
        <v>0.39400000000000002</v>
      </c>
      <c r="I11" s="150"/>
      <c r="J11" s="34"/>
      <c r="M11" s="22"/>
      <c r="N11" s="815"/>
      <c r="O11" s="816"/>
      <c r="P11" s="441"/>
      <c r="Q11" s="442"/>
    </row>
    <row r="12" spans="1:17" ht="19.5" customHeight="1">
      <c r="A12" s="10"/>
      <c r="B12" s="2" t="s">
        <v>39</v>
      </c>
      <c r="C12" s="450">
        <v>1105512</v>
      </c>
      <c r="D12" s="443">
        <f t="shared" si="0"/>
        <v>3.4405970483701302E-2</v>
      </c>
      <c r="E12" s="453">
        <v>2019.0944716337233</v>
      </c>
      <c r="F12" s="443">
        <f t="shared" si="1"/>
        <v>4.0429879633022393E-2</v>
      </c>
      <c r="G12" s="446">
        <f t="shared" si="2"/>
        <v>1826.3885617105227</v>
      </c>
      <c r="H12" s="151">
        <v>0.998</v>
      </c>
      <c r="I12" s="150"/>
      <c r="J12" s="34"/>
      <c r="K12" s="75"/>
      <c r="M12" s="22"/>
      <c r="N12" s="815"/>
      <c r="O12" s="816"/>
      <c r="P12" s="441"/>
      <c r="Q12" s="442"/>
    </row>
    <row r="13" spans="1:17" ht="19.5" customHeight="1">
      <c r="A13" s="10"/>
      <c r="B13" s="2" t="s">
        <v>5</v>
      </c>
      <c r="C13" s="450">
        <v>1340457</v>
      </c>
      <c r="D13" s="443">
        <f t="shared" si="0"/>
        <v>4.1717976807733245E-2</v>
      </c>
      <c r="E13" s="453">
        <v>2479.4305440000048</v>
      </c>
      <c r="F13" s="443">
        <f t="shared" si="1"/>
        <v>4.9647542430864604E-2</v>
      </c>
      <c r="G13" s="446">
        <f t="shared" si="2"/>
        <v>1849.6904742188708</v>
      </c>
      <c r="H13" s="149">
        <v>0.68200000000000005</v>
      </c>
      <c r="I13" s="150"/>
      <c r="J13" s="34"/>
      <c r="M13" s="22"/>
      <c r="N13" s="815"/>
      <c r="O13" s="816"/>
      <c r="P13" s="441"/>
      <c r="Q13" s="442"/>
    </row>
    <row r="14" spans="1:17" ht="19.5" customHeight="1">
      <c r="A14" s="10"/>
      <c r="B14" s="2" t="s">
        <v>6</v>
      </c>
      <c r="C14" s="450">
        <v>371260</v>
      </c>
      <c r="D14" s="443">
        <f t="shared" si="0"/>
        <v>1.1554429623359081E-2</v>
      </c>
      <c r="E14" s="453">
        <v>190.12380691583056</v>
      </c>
      <c r="F14" s="443">
        <f t="shared" si="1"/>
        <v>3.8069950351354506E-3</v>
      </c>
      <c r="G14" s="446">
        <f t="shared" si="2"/>
        <v>512.10420437383652</v>
      </c>
      <c r="H14" s="149">
        <v>0.70499999999999996</v>
      </c>
      <c r="I14" s="150"/>
      <c r="J14" s="34"/>
      <c r="M14" s="22"/>
      <c r="N14" s="815"/>
      <c r="O14" s="816"/>
      <c r="P14" s="441"/>
      <c r="Q14" s="442"/>
    </row>
    <row r="15" spans="1:17" ht="19.5" customHeight="1">
      <c r="A15" s="10"/>
      <c r="B15" s="2" t="s">
        <v>7</v>
      </c>
      <c r="C15" s="450">
        <v>759851</v>
      </c>
      <c r="D15" s="443">
        <f t="shared" si="0"/>
        <v>2.3648238172006199E-2</v>
      </c>
      <c r="E15" s="453">
        <v>274.87121388999958</v>
      </c>
      <c r="F15" s="443">
        <f t="shared" si="1"/>
        <v>5.503957466221723E-3</v>
      </c>
      <c r="G15" s="446">
        <f t="shared" si="2"/>
        <v>361.74357063424219</v>
      </c>
      <c r="H15" s="149">
        <v>0.47299999999999998</v>
      </c>
      <c r="I15" s="150"/>
      <c r="J15" s="34"/>
      <c r="M15" s="22"/>
      <c r="N15" s="815"/>
      <c r="O15" s="816"/>
      <c r="P15" s="441"/>
      <c r="Q15" s="442"/>
    </row>
    <row r="16" spans="1:17" ht="19.5" customHeight="1">
      <c r="A16" s="10"/>
      <c r="B16" s="2" t="s">
        <v>8</v>
      </c>
      <c r="C16" s="450">
        <v>950100</v>
      </c>
      <c r="D16" s="443">
        <f t="shared" si="0"/>
        <v>2.9569206446030984E-2</v>
      </c>
      <c r="E16" s="453">
        <v>3110.2314200999931</v>
      </c>
      <c r="F16" s="443">
        <f t="shared" si="1"/>
        <v>6.227855294147832E-2</v>
      </c>
      <c r="G16" s="446">
        <f t="shared" si="2"/>
        <v>3273.5832229238958</v>
      </c>
      <c r="H16" s="149">
        <v>0.88900000000000001</v>
      </c>
      <c r="I16" s="150"/>
      <c r="J16" s="34"/>
      <c r="M16" s="22"/>
      <c r="N16" s="815"/>
      <c r="O16" s="816"/>
      <c r="P16" s="441"/>
      <c r="Q16" s="442"/>
    </row>
    <row r="17" spans="1:17" ht="19.5" customHeight="1">
      <c r="A17" s="10"/>
      <c r="B17" s="2" t="s">
        <v>9</v>
      </c>
      <c r="C17" s="450">
        <v>1350021</v>
      </c>
      <c r="D17" s="443">
        <f t="shared" si="0"/>
        <v>4.2015629571073777E-2</v>
      </c>
      <c r="E17" s="453">
        <v>1938.4819229100021</v>
      </c>
      <c r="F17" s="443">
        <f t="shared" si="1"/>
        <v>3.8815712644999244E-2</v>
      </c>
      <c r="G17" s="446">
        <f t="shared" si="2"/>
        <v>1435.8901994191217</v>
      </c>
      <c r="H17" s="149">
        <v>0.86799999999999999</v>
      </c>
      <c r="I17" s="150"/>
      <c r="J17" s="34"/>
      <c r="M17" s="22"/>
      <c r="N17" s="815"/>
      <c r="O17" s="816"/>
      <c r="P17" s="441"/>
      <c r="Q17" s="442"/>
    </row>
    <row r="18" spans="1:17" ht="19.5" customHeight="1">
      <c r="A18" s="10"/>
      <c r="B18" s="2" t="s">
        <v>10</v>
      </c>
      <c r="C18" s="450">
        <v>1979901</v>
      </c>
      <c r="D18" s="443">
        <f t="shared" si="0"/>
        <v>6.1618883708770861E-2</v>
      </c>
      <c r="E18" s="453">
        <v>2166.707424241592</v>
      </c>
      <c r="F18" s="443">
        <f t="shared" si="1"/>
        <v>4.3385647176371799E-2</v>
      </c>
      <c r="G18" s="446">
        <f t="shared" si="2"/>
        <v>1094.3513964797189</v>
      </c>
      <c r="H18" s="149">
        <v>0.77300000000000002</v>
      </c>
      <c r="I18" s="150"/>
      <c r="J18" s="34"/>
      <c r="M18" s="22"/>
      <c r="N18" s="815"/>
      <c r="O18" s="816"/>
      <c r="P18" s="441"/>
      <c r="Q18" s="442"/>
    </row>
    <row r="19" spans="1:17" ht="19.5" customHeight="1">
      <c r="A19" s="10"/>
      <c r="B19" s="2" t="s">
        <v>11</v>
      </c>
      <c r="C19" s="450">
        <v>1292105</v>
      </c>
      <c r="D19" s="443">
        <f t="shared" si="0"/>
        <v>4.0213155978264255E-2</v>
      </c>
      <c r="E19" s="453">
        <v>916.56548824999402</v>
      </c>
      <c r="F19" s="443">
        <f t="shared" si="1"/>
        <v>1.8353094858283566E-2</v>
      </c>
      <c r="G19" s="446">
        <f t="shared" si="2"/>
        <v>709.35836348438716</v>
      </c>
      <c r="H19" s="149">
        <v>0.86899999999999999</v>
      </c>
      <c r="I19" s="150"/>
      <c r="J19" s="34"/>
      <c r="M19" s="22"/>
      <c r="N19" s="815"/>
      <c r="O19" s="816"/>
      <c r="P19" s="441"/>
      <c r="Q19" s="442"/>
    </row>
    <row r="20" spans="1:17" ht="19.5" customHeight="1">
      <c r="A20" s="10"/>
      <c r="B20" s="2" t="s">
        <v>12</v>
      </c>
      <c r="C20" s="450">
        <v>10416139</v>
      </c>
      <c r="D20" s="443">
        <f t="shared" si="0"/>
        <v>0.32417320751663481</v>
      </c>
      <c r="E20" s="453">
        <v>18503.349976354508</v>
      </c>
      <c r="F20" s="443">
        <f t="shared" si="1"/>
        <v>0.37050679047543278</v>
      </c>
      <c r="G20" s="446">
        <f t="shared" si="2"/>
        <v>1776.4115836352134</v>
      </c>
      <c r="H20" s="149">
        <v>0.99199999999999999</v>
      </c>
      <c r="I20" s="150"/>
      <c r="J20" s="34"/>
      <c r="M20" s="22"/>
      <c r="N20" s="815"/>
      <c r="O20" s="816"/>
      <c r="P20" s="441"/>
      <c r="Q20" s="442"/>
    </row>
    <row r="21" spans="1:17" ht="19.5" customHeight="1">
      <c r="A21" s="10"/>
      <c r="B21" s="2" t="s">
        <v>13</v>
      </c>
      <c r="C21" s="450">
        <v>1015212</v>
      </c>
      <c r="D21" s="443">
        <f t="shared" si="0"/>
        <v>3.1595635422048213E-2</v>
      </c>
      <c r="E21" s="453">
        <v>834.10262189999889</v>
      </c>
      <c r="F21" s="443">
        <f t="shared" si="1"/>
        <v>1.670187753905299E-2</v>
      </c>
      <c r="G21" s="446">
        <f t="shared" si="2"/>
        <v>821.60437613030467</v>
      </c>
      <c r="H21" s="149">
        <v>0.495</v>
      </c>
      <c r="I21" s="150"/>
      <c r="J21" s="34"/>
      <c r="M21" s="22"/>
      <c r="N21" s="815"/>
      <c r="O21" s="816"/>
      <c r="P21" s="441"/>
      <c r="Q21" s="442"/>
    </row>
    <row r="22" spans="1:17" ht="19.5" customHeight="1">
      <c r="A22" s="10"/>
      <c r="B22" s="2" t="s">
        <v>14</v>
      </c>
      <c r="C22" s="450">
        <v>167674</v>
      </c>
      <c r="D22" s="443">
        <f t="shared" si="0"/>
        <v>5.2183845086115135E-3</v>
      </c>
      <c r="E22" s="453">
        <v>100.75774370000039</v>
      </c>
      <c r="F22" s="443">
        <f t="shared" si="1"/>
        <v>2.0175497021641679E-3</v>
      </c>
      <c r="G22" s="446">
        <f t="shared" si="2"/>
        <v>600.91453475196147</v>
      </c>
      <c r="H22" s="149">
        <v>0.63500000000000001</v>
      </c>
      <c r="I22" s="150"/>
      <c r="J22" s="34"/>
      <c r="M22" s="22"/>
      <c r="N22" s="815"/>
      <c r="O22" s="816"/>
      <c r="P22" s="441"/>
      <c r="Q22" s="442"/>
    </row>
    <row r="23" spans="1:17" ht="19.5" customHeight="1">
      <c r="A23" s="10"/>
      <c r="B23" s="2" t="s">
        <v>15</v>
      </c>
      <c r="C23" s="450">
        <v>189781</v>
      </c>
      <c r="D23" s="443">
        <f t="shared" si="0"/>
        <v>5.9064030823431281E-3</v>
      </c>
      <c r="E23" s="453">
        <v>2393.5932493299993</v>
      </c>
      <c r="F23" s="443">
        <f t="shared" si="1"/>
        <v>4.7928756341214934E-2</v>
      </c>
      <c r="G23" s="446">
        <f t="shared" si="2"/>
        <v>12612.396653669226</v>
      </c>
      <c r="H23" s="149">
        <v>0.86899999999999999</v>
      </c>
      <c r="I23" s="150"/>
      <c r="J23" s="34"/>
      <c r="M23" s="22"/>
      <c r="N23" s="815"/>
      <c r="O23" s="816"/>
      <c r="P23" s="441"/>
      <c r="Q23" s="442"/>
    </row>
    <row r="24" spans="1:17" ht="19.5" customHeight="1">
      <c r="A24" s="10"/>
      <c r="B24" s="2" t="s">
        <v>16</v>
      </c>
      <c r="C24" s="450">
        <v>272157</v>
      </c>
      <c r="D24" s="443">
        <f t="shared" si="0"/>
        <v>8.4701257959503787E-3</v>
      </c>
      <c r="E24" s="453">
        <v>1250.9207324113738</v>
      </c>
      <c r="F24" s="443">
        <f t="shared" si="1"/>
        <v>2.5048146757057049E-2</v>
      </c>
      <c r="G24" s="446">
        <f t="shared" si="2"/>
        <v>4596.3202578341688</v>
      </c>
      <c r="H24" s="149">
        <v>0.71799999999999997</v>
      </c>
      <c r="I24" s="150"/>
      <c r="J24" s="34"/>
      <c r="M24" s="22"/>
      <c r="N24" s="815"/>
      <c r="O24" s="816"/>
      <c r="P24" s="441"/>
      <c r="Q24" s="442"/>
    </row>
    <row r="25" spans="1:17" ht="19.5" customHeight="1">
      <c r="A25" s="10"/>
      <c r="B25" s="2" t="s">
        <v>17</v>
      </c>
      <c r="C25" s="450">
        <v>2013517</v>
      </c>
      <c r="D25" s="443">
        <f t="shared" si="0"/>
        <v>6.2665087733494343E-2</v>
      </c>
      <c r="E25" s="453">
        <v>1752.8279836800575</v>
      </c>
      <c r="F25" s="443">
        <f t="shared" si="1"/>
        <v>3.5098221204200163E-2</v>
      </c>
      <c r="G25" s="446">
        <f t="shared" si="2"/>
        <v>870.53051137887462</v>
      </c>
      <c r="H25" s="149">
        <v>0.72399999999999998</v>
      </c>
      <c r="I25" s="150"/>
      <c r="J25" s="34"/>
      <c r="M25" s="22"/>
      <c r="N25" s="815"/>
      <c r="O25" s="816"/>
      <c r="P25" s="441"/>
      <c r="Q25" s="442"/>
    </row>
    <row r="26" spans="1:17" ht="19.5" customHeight="1">
      <c r="A26" s="10"/>
      <c r="B26" s="2" t="s">
        <v>18</v>
      </c>
      <c r="C26" s="450">
        <v>1239022</v>
      </c>
      <c r="D26" s="443">
        <f t="shared" si="0"/>
        <v>3.8561095999551841E-2</v>
      </c>
      <c r="E26" s="453">
        <v>642.59186458999955</v>
      </c>
      <c r="F26" s="443">
        <f t="shared" si="1"/>
        <v>1.2867110530747879E-2</v>
      </c>
      <c r="G26" s="446">
        <f t="shared" si="2"/>
        <v>518.62829279060384</v>
      </c>
      <c r="H26" s="149">
        <v>0.72</v>
      </c>
      <c r="I26" s="150"/>
      <c r="J26" s="34"/>
      <c r="M26" s="22"/>
      <c r="N26" s="815"/>
      <c r="O26" s="816"/>
      <c r="P26" s="441"/>
      <c r="Q26" s="442"/>
    </row>
    <row r="27" spans="1:17" ht="19.5" customHeight="1">
      <c r="A27" s="10"/>
      <c r="B27" s="2" t="s">
        <v>19</v>
      </c>
      <c r="C27" s="450">
        <v>884283</v>
      </c>
      <c r="D27" s="443">
        <f t="shared" si="0"/>
        <v>2.7520836315877928E-2</v>
      </c>
      <c r="E27" s="453">
        <v>305.27017219999692</v>
      </c>
      <c r="F27" s="443">
        <f t="shared" si="1"/>
        <v>6.1126591603272041E-3</v>
      </c>
      <c r="G27" s="446">
        <f t="shared" si="2"/>
        <v>345.21773255846483</v>
      </c>
      <c r="H27" s="149">
        <v>0.52300000000000002</v>
      </c>
      <c r="I27" s="150"/>
      <c r="J27" s="34"/>
      <c r="M27" s="22"/>
      <c r="N27" s="815"/>
      <c r="O27" s="816"/>
      <c r="P27" s="441"/>
      <c r="Q27" s="442"/>
    </row>
    <row r="28" spans="1:17" ht="19.5" customHeight="1">
      <c r="A28" s="10"/>
      <c r="B28" s="2" t="s">
        <v>20</v>
      </c>
      <c r="C28" s="450">
        <v>363205</v>
      </c>
      <c r="D28" s="443">
        <f t="shared" si="0"/>
        <v>1.1303740266530559E-2</v>
      </c>
      <c r="E28" s="453">
        <v>301.80739998000007</v>
      </c>
      <c r="F28" s="443">
        <f t="shared" si="1"/>
        <v>6.0433214121346848E-3</v>
      </c>
      <c r="G28" s="446">
        <f t="shared" si="2"/>
        <v>830.95607158491782</v>
      </c>
      <c r="H28" s="149">
        <v>0.97599999999999998</v>
      </c>
      <c r="I28" s="150"/>
      <c r="J28" s="34"/>
      <c r="M28" s="22"/>
      <c r="N28" s="815"/>
      <c r="O28" s="816"/>
      <c r="P28" s="441"/>
      <c r="Q28" s="442"/>
    </row>
    <row r="29" spans="1:17" ht="19.5" customHeight="1">
      <c r="A29" s="10"/>
      <c r="B29" s="2" t="s">
        <v>21</v>
      </c>
      <c r="C29" s="450">
        <v>246699</v>
      </c>
      <c r="D29" s="443">
        <f t="shared" si="0"/>
        <v>7.6778167151135652E-3</v>
      </c>
      <c r="E29" s="453">
        <v>244.8651185699994</v>
      </c>
      <c r="F29" s="443">
        <f t="shared" si="1"/>
        <v>4.9031223695543517E-3</v>
      </c>
      <c r="G29" s="446">
        <f t="shared" si="2"/>
        <v>992.56631996886654</v>
      </c>
      <c r="H29" s="149">
        <v>0.86</v>
      </c>
      <c r="I29" s="150"/>
      <c r="J29" s="34"/>
      <c r="M29" s="22"/>
      <c r="N29" s="815"/>
      <c r="O29" s="816"/>
      <c r="P29" s="441"/>
      <c r="Q29" s="442"/>
    </row>
    <row r="30" spans="1:17" ht="19.5" customHeight="1">
      <c r="A30" s="10"/>
      <c r="B30" s="2" t="s">
        <v>22</v>
      </c>
      <c r="C30" s="450">
        <v>574509</v>
      </c>
      <c r="D30" s="443">
        <f t="shared" si="0"/>
        <v>1.7879986555207679E-2</v>
      </c>
      <c r="E30" s="453">
        <v>329.26770650000134</v>
      </c>
      <c r="F30" s="443">
        <f t="shared" si="1"/>
        <v>6.5931802240362571E-3</v>
      </c>
      <c r="G30" s="446">
        <f t="shared" si="2"/>
        <v>573.1288918015232</v>
      </c>
      <c r="H30" s="149">
        <v>0.68700000000000006</v>
      </c>
      <c r="I30" s="150"/>
      <c r="J30" s="34"/>
      <c r="M30" s="22"/>
      <c r="N30" s="815"/>
      <c r="O30" s="816"/>
      <c r="P30" s="441"/>
      <c r="Q30" s="442"/>
    </row>
    <row r="31" spans="1:17" ht="15" thickBot="1">
      <c r="A31" s="10"/>
      <c r="B31" s="3"/>
      <c r="C31" s="451"/>
      <c r="D31" s="444"/>
      <c r="E31" s="454"/>
      <c r="F31" s="444"/>
      <c r="G31" s="447"/>
      <c r="H31" s="152"/>
      <c r="I31" s="153"/>
      <c r="M31" s="389"/>
      <c r="N31" s="441"/>
      <c r="O31" s="389"/>
      <c r="P31" s="441"/>
      <c r="Q31" s="442"/>
    </row>
    <row r="32" spans="1:17" s="157" customFormat="1" ht="24.75" customHeight="1" thickTop="1">
      <c r="A32" s="154"/>
      <c r="B32" s="4" t="s">
        <v>23</v>
      </c>
      <c r="C32" s="452">
        <f>SUM(C6:C30)</f>
        <v>32131400</v>
      </c>
      <c r="D32" s="445">
        <f>C32/C$32</f>
        <v>1</v>
      </c>
      <c r="E32" s="455">
        <f>SUM(E6:E30)</f>
        <v>49940.650082583066</v>
      </c>
      <c r="F32" s="445">
        <f>E32/E$32</f>
        <v>1</v>
      </c>
      <c r="G32" s="448">
        <f>E32*1000000/C32</f>
        <v>1554.2631221354522</v>
      </c>
      <c r="H32" s="155">
        <v>0.79500000000000004</v>
      </c>
      <c r="I32" s="156"/>
      <c r="J32" s="110"/>
      <c r="K32" s="160"/>
      <c r="L32"/>
      <c r="M32" s="389"/>
    </row>
    <row r="33" spans="1:13" ht="13.5" thickBot="1">
      <c r="A33" s="10"/>
      <c r="B33" s="5"/>
      <c r="C33" s="6"/>
      <c r="D33" s="7"/>
      <c r="E33" s="231"/>
      <c r="F33" s="7"/>
      <c r="G33" s="449"/>
      <c r="H33" s="158"/>
      <c r="I33" s="159"/>
      <c r="M33" s="389"/>
    </row>
    <row r="34" spans="1:13">
      <c r="A34" s="10"/>
      <c r="B34" s="9"/>
      <c r="C34" s="10"/>
      <c r="D34" s="10"/>
      <c r="E34" s="10"/>
      <c r="F34" s="10"/>
      <c r="G34" s="10"/>
    </row>
    <row r="35" spans="1:13">
      <c r="A35" s="10"/>
      <c r="B35" s="11" t="s">
        <v>2218</v>
      </c>
      <c r="C35" s="10"/>
      <c r="D35" s="10"/>
      <c r="E35" s="10"/>
      <c r="F35" s="10"/>
      <c r="G35" s="10"/>
      <c r="H35" s="1"/>
    </row>
    <row r="36" spans="1:13">
      <c r="A36" s="10"/>
      <c r="B36" s="12"/>
      <c r="C36" s="10"/>
      <c r="D36" s="10"/>
      <c r="E36" s="10"/>
      <c r="F36" s="10"/>
      <c r="G36" s="10"/>
    </row>
    <row r="37" spans="1:13">
      <c r="A37" s="10"/>
      <c r="B37" s="11"/>
      <c r="C37" s="10"/>
      <c r="D37" s="10"/>
      <c r="E37" s="10"/>
      <c r="F37" s="10"/>
      <c r="G37" s="10"/>
    </row>
    <row r="38" spans="1:13">
      <c r="A38" s="10"/>
      <c r="B38" s="10"/>
      <c r="C38" s="10"/>
      <c r="D38" s="10"/>
      <c r="E38" s="10"/>
      <c r="F38" s="10"/>
      <c r="G38" s="10"/>
    </row>
  </sheetData>
  <mergeCells count="3">
    <mergeCell ref="B3:B5"/>
    <mergeCell ref="H3:I3"/>
    <mergeCell ref="H4:I4"/>
  </mergeCells>
  <pageMargins left="0.78740157480314965" right="0.78740157480314965" top="0.78740157480314965" bottom="0.59055118110236227" header="0.35433070866141736" footer="0.31496062992125984"/>
  <pageSetup paperSize="9" scale="6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20"/>
  <sheetViews>
    <sheetView view="pageBreakPreview" zoomScale="90" zoomScaleNormal="70" zoomScaleSheetLayoutView="90" workbookViewId="0">
      <selection activeCell="M8" sqref="M8"/>
    </sheetView>
  </sheetViews>
  <sheetFormatPr baseColWidth="10" defaultColWidth="11.42578125" defaultRowHeight="12.75"/>
  <cols>
    <col min="1" max="1" width="1.85546875" style="10" customWidth="1"/>
    <col min="2" max="2" width="17.5703125" customWidth="1"/>
    <col min="3" max="3" width="13.7109375" customWidth="1"/>
    <col min="4" max="4" width="11.5703125" bestFit="1" customWidth="1"/>
    <col min="5" max="5" width="14.28515625" customWidth="1"/>
    <col min="6" max="6" width="12.5703125" customWidth="1"/>
    <col min="7" max="7" width="14.5703125" customWidth="1"/>
    <col min="8" max="8" width="15.7109375" customWidth="1"/>
    <col min="9" max="9" width="14.42578125" customWidth="1"/>
    <col min="10" max="10" width="14.5703125" customWidth="1"/>
    <col min="11" max="11" width="18" customWidth="1"/>
    <col min="12" max="12" width="1.5703125" style="10" customWidth="1"/>
    <col min="13" max="13" width="10.7109375" style="50" customWidth="1"/>
    <col min="14" max="14" width="11.42578125" style="51" customWidth="1"/>
    <col min="15" max="15" width="16.5703125" style="51" customWidth="1"/>
    <col min="16" max="16" width="9.85546875" style="51" bestFit="1" customWidth="1"/>
    <col min="17" max="19" width="11.28515625" style="51" bestFit="1" customWidth="1"/>
    <col min="20" max="23" width="11.28515625" style="1" bestFit="1" customWidth="1"/>
    <col min="24" max="24" width="11.42578125" style="1"/>
    <col min="25" max="25" width="17.42578125" style="1" customWidth="1"/>
    <col min="26" max="26" width="12.85546875" style="1" customWidth="1"/>
    <col min="27" max="27" width="12.5703125" style="1" bestFit="1" customWidth="1"/>
    <col min="28" max="29" width="11.42578125" style="1"/>
    <col min="30" max="30" width="13.5703125" style="1" bestFit="1" customWidth="1"/>
    <col min="31" max="16384" width="11.42578125" style="1"/>
  </cols>
  <sheetData>
    <row r="1" spans="1:24" ht="20.25">
      <c r="A1" s="27" t="s">
        <v>2046</v>
      </c>
      <c r="C1" s="27"/>
      <c r="D1" s="27"/>
      <c r="E1" s="27"/>
      <c r="F1" s="27"/>
      <c r="G1" s="10"/>
      <c r="H1" s="10"/>
      <c r="I1" s="10"/>
      <c r="J1" s="10"/>
      <c r="K1" s="10"/>
      <c r="O1" s="1027" t="s">
        <v>2032</v>
      </c>
      <c r="P1" s="1027"/>
      <c r="Q1" s="1027"/>
      <c r="R1" s="1027"/>
      <c r="S1" s="1027"/>
      <c r="T1" s="1027"/>
      <c r="U1" s="1027"/>
      <c r="V1" s="1027"/>
      <c r="W1" s="1027"/>
      <c r="X1" s="470"/>
    </row>
    <row r="2" spans="1:24">
      <c r="B2" s="10"/>
      <c r="C2" s="10"/>
      <c r="D2" s="10"/>
      <c r="E2" s="10"/>
      <c r="F2" s="10"/>
      <c r="G2" s="10"/>
      <c r="H2" s="10"/>
      <c r="I2" s="10"/>
      <c r="J2" s="10"/>
      <c r="K2" s="10"/>
      <c r="O2" s="1028" t="s">
        <v>2043</v>
      </c>
      <c r="P2" s="1028" t="s">
        <v>62</v>
      </c>
      <c r="Q2" s="1029"/>
      <c r="R2" s="1029"/>
      <c r="S2" s="1029"/>
      <c r="T2" s="1029"/>
      <c r="U2" s="1029"/>
      <c r="V2" s="1029"/>
      <c r="W2" s="1029"/>
      <c r="X2" s="763"/>
    </row>
    <row r="3" spans="1:24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1030" t="s">
        <v>2033</v>
      </c>
      <c r="P3" s="1031" t="s">
        <v>2036</v>
      </c>
      <c r="Q3" s="1031"/>
      <c r="R3" s="1031"/>
      <c r="S3" s="1031"/>
      <c r="T3" s="1031"/>
      <c r="U3" s="1031"/>
      <c r="V3" s="1031"/>
      <c r="W3" s="1031"/>
      <c r="X3" s="470"/>
    </row>
    <row r="4" spans="1:24" ht="18.75" customHeight="1">
      <c r="B4" s="970" t="s">
        <v>37</v>
      </c>
      <c r="C4" s="1017" t="s">
        <v>78</v>
      </c>
      <c r="D4" s="1018"/>
      <c r="E4" s="1019"/>
      <c r="F4" s="1017" t="s">
        <v>79</v>
      </c>
      <c r="G4" s="1018"/>
      <c r="H4" s="1019"/>
      <c r="I4" s="1018" t="s">
        <v>80</v>
      </c>
      <c r="J4" s="1018"/>
      <c r="K4" s="1006" t="s">
        <v>2058</v>
      </c>
      <c r="O4" s="1030"/>
      <c r="P4" s="1032" t="s">
        <v>2045</v>
      </c>
      <c r="Q4" s="1032"/>
      <c r="R4" s="1032"/>
      <c r="S4" s="1032"/>
      <c r="T4" s="1032"/>
      <c r="U4" s="1032"/>
      <c r="V4" s="1032"/>
      <c r="W4" s="1032"/>
      <c r="X4" s="470"/>
    </row>
    <row r="5" spans="1:24" ht="18.75" customHeight="1">
      <c r="B5" s="971"/>
      <c r="C5" s="1009" t="s">
        <v>87</v>
      </c>
      <c r="D5" s="1011" t="s">
        <v>88</v>
      </c>
      <c r="E5" s="1013" t="s">
        <v>89</v>
      </c>
      <c r="F5" s="1009" t="s">
        <v>87</v>
      </c>
      <c r="G5" s="1011" t="s">
        <v>90</v>
      </c>
      <c r="H5" s="1013" t="s">
        <v>89</v>
      </c>
      <c r="I5" s="1009" t="s">
        <v>91</v>
      </c>
      <c r="J5" s="1015" t="s">
        <v>92</v>
      </c>
      <c r="K5" s="1007"/>
      <c r="O5" s="1030"/>
      <c r="P5" s="1032" t="s">
        <v>2037</v>
      </c>
      <c r="Q5" s="1032"/>
      <c r="R5" s="1032"/>
      <c r="S5" s="1032"/>
      <c r="T5" s="1032"/>
      <c r="U5" s="1032"/>
      <c r="V5" s="1032"/>
      <c r="W5" s="1032"/>
      <c r="X5" s="470"/>
    </row>
    <row r="6" spans="1:24" ht="18.75" customHeight="1" thickBot="1">
      <c r="B6" s="972"/>
      <c r="C6" s="1010"/>
      <c r="D6" s="1012"/>
      <c r="E6" s="1014"/>
      <c r="F6" s="1010"/>
      <c r="G6" s="1012"/>
      <c r="H6" s="1014"/>
      <c r="I6" s="1010"/>
      <c r="J6" s="1016"/>
      <c r="K6" s="1008"/>
      <c r="O6" s="1030"/>
      <c r="P6" s="1032" t="s">
        <v>2038</v>
      </c>
      <c r="Q6" s="1032"/>
      <c r="R6" s="1032"/>
      <c r="S6" s="1032" t="s">
        <v>2039</v>
      </c>
      <c r="T6" s="1032"/>
      <c r="U6" s="1032" t="s">
        <v>62</v>
      </c>
      <c r="V6" s="1032"/>
      <c r="W6" s="1032"/>
      <c r="X6" s="470"/>
    </row>
    <row r="7" spans="1:24" ht="18.75" customHeight="1">
      <c r="B7" s="31" t="s">
        <v>0</v>
      </c>
      <c r="C7" s="345"/>
      <c r="D7" s="346"/>
      <c r="E7" s="347"/>
      <c r="F7" s="345">
        <f>+P9</f>
        <v>489.12344458065587</v>
      </c>
      <c r="G7" s="346">
        <f>+Q9</f>
        <v>14816.386392546587</v>
      </c>
      <c r="H7" s="348">
        <f>SUM(F7:G7)</f>
        <v>15305.509837127243</v>
      </c>
      <c r="I7" s="349">
        <f>C7+F7</f>
        <v>489.12344458065587</v>
      </c>
      <c r="J7" s="350">
        <f>G7</f>
        <v>14816.386392546587</v>
      </c>
      <c r="K7" s="351">
        <f>+I7+J7</f>
        <v>15305.509837127243</v>
      </c>
      <c r="N7"/>
      <c r="O7" s="1030"/>
      <c r="P7" s="1032" t="s">
        <v>2040</v>
      </c>
      <c r="Q7" s="1032"/>
      <c r="R7" s="1032"/>
      <c r="S7" s="1032" t="s">
        <v>2040</v>
      </c>
      <c r="T7" s="1032"/>
      <c r="U7" s="1032" t="s">
        <v>2040</v>
      </c>
      <c r="V7" s="1032"/>
      <c r="W7" s="1032"/>
      <c r="X7" s="470"/>
    </row>
    <row r="8" spans="1:24" ht="18.75" customHeight="1">
      <c r="B8" s="163"/>
      <c r="C8" s="339"/>
      <c r="D8" s="340"/>
      <c r="E8" s="341"/>
      <c r="F8" s="352">
        <f>+F7/H7</f>
        <v>3.1957344105857079E-2</v>
      </c>
      <c r="G8" s="340">
        <f>G7/H7</f>
        <v>0.96804265589414284</v>
      </c>
      <c r="H8" s="342">
        <f>+H7/K7</f>
        <v>1</v>
      </c>
      <c r="I8" s="343">
        <f>I7/K7</f>
        <v>3.1957344105857079E-2</v>
      </c>
      <c r="J8" s="340">
        <f>J7/K7</f>
        <v>0.96804265589414284</v>
      </c>
      <c r="K8" s="344">
        <f>+K7/K$57</f>
        <v>3.102860740736341E-3</v>
      </c>
      <c r="N8"/>
      <c r="O8" s="1030"/>
      <c r="P8" s="688" t="s">
        <v>2041</v>
      </c>
      <c r="Q8" s="688" t="s">
        <v>2042</v>
      </c>
      <c r="R8" s="688" t="s">
        <v>62</v>
      </c>
      <c r="S8" s="688" t="s">
        <v>2041</v>
      </c>
      <c r="T8" s="688" t="s">
        <v>62</v>
      </c>
      <c r="U8" s="688" t="s">
        <v>2041</v>
      </c>
      <c r="V8" s="688" t="s">
        <v>2042</v>
      </c>
      <c r="W8" s="688" t="s">
        <v>62</v>
      </c>
      <c r="X8" s="470"/>
    </row>
    <row r="9" spans="1:24" ht="18.75" customHeight="1">
      <c r="B9" s="31" t="s">
        <v>1</v>
      </c>
      <c r="C9" s="358">
        <f>+S10</f>
        <v>107507.02357240167</v>
      </c>
      <c r="D9" s="350"/>
      <c r="E9" s="347">
        <f>SUM(C9:D9)</f>
        <v>107507.02357240167</v>
      </c>
      <c r="F9" s="358">
        <f>+P10</f>
        <v>7095.7355690202521</v>
      </c>
      <c r="G9" s="350">
        <f>+Q10</f>
        <v>74362.736952288193</v>
      </c>
      <c r="H9" s="348">
        <f>SUM(F9:G9)</f>
        <v>81458.472521308446</v>
      </c>
      <c r="I9" s="349">
        <f>C9+F9</f>
        <v>114602.75914142192</v>
      </c>
      <c r="J9" s="350">
        <f>G9</f>
        <v>74362.736952288193</v>
      </c>
      <c r="K9" s="351">
        <f>+I9+J9</f>
        <v>188965.49609371013</v>
      </c>
      <c r="N9"/>
      <c r="O9" s="471" t="s">
        <v>0</v>
      </c>
      <c r="P9" s="787">
        <v>489.12344458065587</v>
      </c>
      <c r="Q9" s="787">
        <v>14816.386392546587</v>
      </c>
      <c r="R9" s="787">
        <v>15305.509837127276</v>
      </c>
      <c r="S9" s="788"/>
      <c r="T9" s="788"/>
      <c r="U9" s="787">
        <v>489.12344458065587</v>
      </c>
      <c r="V9" s="787">
        <v>14816.386392546587</v>
      </c>
      <c r="W9" s="787">
        <v>15305.509837127276</v>
      </c>
      <c r="X9" s="781"/>
    </row>
    <row r="10" spans="1:24" ht="18.75" customHeight="1">
      <c r="B10" s="163"/>
      <c r="C10" s="352">
        <f>+C9/E9</f>
        <v>1</v>
      </c>
      <c r="D10" s="353"/>
      <c r="E10" s="354">
        <f>+E9/K9</f>
        <v>0.56892409352386597</v>
      </c>
      <c r="F10" s="352">
        <f>+F9/H9</f>
        <v>8.7108625406204399E-2</v>
      </c>
      <c r="G10" s="353">
        <f>G9/H9</f>
        <v>0.91289137459379555</v>
      </c>
      <c r="H10" s="355">
        <f>+H9/K9</f>
        <v>0.43107590647613397</v>
      </c>
      <c r="I10" s="356">
        <f>I9/K9</f>
        <v>0.60647452318273554</v>
      </c>
      <c r="J10" s="353">
        <f>J9/K9</f>
        <v>0.39352547681726441</v>
      </c>
      <c r="K10" s="357">
        <f>+K9/K$57</f>
        <v>3.8308663051566209E-2</v>
      </c>
      <c r="N10"/>
      <c r="O10" s="471" t="s">
        <v>1</v>
      </c>
      <c r="P10" s="787">
        <v>7095.7355690202521</v>
      </c>
      <c r="Q10" s="787">
        <v>74362.736952288193</v>
      </c>
      <c r="R10" s="787">
        <v>81458.472521307078</v>
      </c>
      <c r="S10" s="787">
        <v>107507.02357240167</v>
      </c>
      <c r="T10" s="787">
        <v>107507.02357240167</v>
      </c>
      <c r="U10" s="787">
        <v>114602.75914142201</v>
      </c>
      <c r="V10" s="787">
        <v>74362.736952288193</v>
      </c>
      <c r="W10" s="787">
        <v>188965.49609370896</v>
      </c>
      <c r="X10" s="781"/>
    </row>
    <row r="11" spans="1:24" ht="18.75" customHeight="1">
      <c r="B11" s="31" t="s">
        <v>74</v>
      </c>
      <c r="C11" s="358">
        <f>+S11</f>
        <v>64879.02858035911</v>
      </c>
      <c r="D11" s="350"/>
      <c r="E11" s="347">
        <f>SUM(C11:D11)</f>
        <v>64879.02858035911</v>
      </c>
      <c r="F11" s="358">
        <f>+P11</f>
        <v>53.454967092388927</v>
      </c>
      <c r="G11" s="350">
        <f>+Q11</f>
        <v>19771.56684603796</v>
      </c>
      <c r="H11" s="348">
        <f>SUM(F11:G11)</f>
        <v>19825.021813130348</v>
      </c>
      <c r="I11" s="349">
        <f>C11+F11</f>
        <v>64932.483547451498</v>
      </c>
      <c r="J11" s="350">
        <f>G11</f>
        <v>19771.56684603796</v>
      </c>
      <c r="K11" s="351">
        <f>+I11+J11</f>
        <v>84704.050393489451</v>
      </c>
      <c r="N11"/>
      <c r="O11" s="471" t="s">
        <v>24</v>
      </c>
      <c r="P11" s="787">
        <v>53.454967092388927</v>
      </c>
      <c r="Q11" s="787">
        <v>19771.56684603796</v>
      </c>
      <c r="R11" s="787">
        <v>19825.021813130435</v>
      </c>
      <c r="S11" s="787">
        <v>64879.02858035911</v>
      </c>
      <c r="T11" s="787">
        <v>64879.02858035911</v>
      </c>
      <c r="U11" s="787">
        <v>64932.483547451498</v>
      </c>
      <c r="V11" s="787">
        <v>19771.56684603796</v>
      </c>
      <c r="W11" s="787">
        <v>84704.050393489553</v>
      </c>
      <c r="X11" s="781"/>
    </row>
    <row r="12" spans="1:24" ht="18.75" customHeight="1">
      <c r="B12" s="163"/>
      <c r="C12" s="352">
        <f>+C11/E11</f>
        <v>1</v>
      </c>
      <c r="D12" s="353"/>
      <c r="E12" s="354">
        <f>+E11/K11</f>
        <v>0.76594954171572727</v>
      </c>
      <c r="F12" s="352">
        <f>+F11/H11</f>
        <v>2.6963383746183354E-3</v>
      </c>
      <c r="G12" s="353">
        <f>G11/H11</f>
        <v>0.99730366162538175</v>
      </c>
      <c r="H12" s="355">
        <f>+H11/K11</f>
        <v>0.23405045828427284</v>
      </c>
      <c r="I12" s="356">
        <f>I11/K11</f>
        <v>0.76658062094799617</v>
      </c>
      <c r="J12" s="353">
        <f>J11/K11</f>
        <v>0.23341937905200397</v>
      </c>
      <c r="K12" s="357">
        <f>+K11/K$57</f>
        <v>1.7171912294601601E-2</v>
      </c>
      <c r="N12"/>
      <c r="O12" s="471" t="s">
        <v>2</v>
      </c>
      <c r="P12" s="787">
        <v>13279.37905729974</v>
      </c>
      <c r="Q12" s="787">
        <v>157520.45101924424</v>
      </c>
      <c r="R12" s="787">
        <v>170799.83007654504</v>
      </c>
      <c r="S12" s="787">
        <v>256353.31594975269</v>
      </c>
      <c r="T12" s="787">
        <v>256353.31594975269</v>
      </c>
      <c r="U12" s="787">
        <v>269632.6950070521</v>
      </c>
      <c r="V12" s="787">
        <v>157520.45101924424</v>
      </c>
      <c r="W12" s="787">
        <v>427153.14602629584</v>
      </c>
      <c r="X12" s="781"/>
    </row>
    <row r="13" spans="1:24" ht="18.75" customHeight="1">
      <c r="B13" s="31" t="s">
        <v>2</v>
      </c>
      <c r="C13" s="358">
        <f>+S12</f>
        <v>256353.31594975269</v>
      </c>
      <c r="D13" s="350"/>
      <c r="E13" s="347">
        <f>SUM(C13:D13)</f>
        <v>256353.31594975269</v>
      </c>
      <c r="F13" s="358">
        <f>+P12</f>
        <v>13279.37905729974</v>
      </c>
      <c r="G13" s="350">
        <f>+Q12</f>
        <v>157520.45101924424</v>
      </c>
      <c r="H13" s="348">
        <f>SUM(F13:G13)</f>
        <v>170799.83007654399</v>
      </c>
      <c r="I13" s="349">
        <f>C13+F13</f>
        <v>269632.69500705245</v>
      </c>
      <c r="J13" s="350">
        <f>G13</f>
        <v>157520.45101924424</v>
      </c>
      <c r="K13" s="351">
        <f>+I13+J13</f>
        <v>427153.14602629666</v>
      </c>
      <c r="N13"/>
      <c r="O13" s="471" t="s">
        <v>3</v>
      </c>
      <c r="P13" s="789">
        <v>131.13014659829489</v>
      </c>
      <c r="Q13" s="787">
        <v>29650.621071748476</v>
      </c>
      <c r="R13" s="787">
        <v>29781.75121834677</v>
      </c>
      <c r="S13" s="787">
        <v>8375.0229376795778</v>
      </c>
      <c r="T13" s="787">
        <v>8375.0229376795778</v>
      </c>
      <c r="U13" s="787">
        <v>8506.153084277872</v>
      </c>
      <c r="V13" s="787">
        <v>29650.621071748476</v>
      </c>
      <c r="W13" s="787">
        <v>38156.774156026338</v>
      </c>
      <c r="X13" s="781"/>
    </row>
    <row r="14" spans="1:24" ht="18.75" customHeight="1">
      <c r="B14" s="163"/>
      <c r="C14" s="352">
        <f>+C13/E13</f>
        <v>1</v>
      </c>
      <c r="D14" s="353"/>
      <c r="E14" s="354">
        <f>+E13/K13</f>
        <v>0.60014380868909933</v>
      </c>
      <c r="F14" s="352">
        <f>+F13/H13</f>
        <v>7.7748198293573142E-2</v>
      </c>
      <c r="G14" s="353">
        <f>G13/H13</f>
        <v>0.92225180170642673</v>
      </c>
      <c r="H14" s="355">
        <f>+H13/K13</f>
        <v>0.39985619131090072</v>
      </c>
      <c r="I14" s="356">
        <f>I13/K13</f>
        <v>0.63123190714005217</v>
      </c>
      <c r="J14" s="353">
        <f>J13/K13</f>
        <v>0.36876809285994788</v>
      </c>
      <c r="K14" s="357">
        <f>+K13/K$57</f>
        <v>8.6596052087852746E-2</v>
      </c>
      <c r="N14"/>
      <c r="O14" s="471" t="s">
        <v>4</v>
      </c>
      <c r="P14" s="787">
        <v>5612.8958006415542</v>
      </c>
      <c r="Q14" s="787">
        <v>50409.846608777021</v>
      </c>
      <c r="R14" s="787">
        <v>56022.742409419152</v>
      </c>
      <c r="S14" s="787">
        <v>38969.616858935478</v>
      </c>
      <c r="T14" s="787">
        <v>38969.616858935478</v>
      </c>
      <c r="U14" s="787">
        <v>44582.51265957702</v>
      </c>
      <c r="V14" s="787">
        <v>50409.846608777021</v>
      </c>
      <c r="W14" s="787">
        <v>94992.359268354776</v>
      </c>
      <c r="X14" s="781"/>
    </row>
    <row r="15" spans="1:24" ht="18.75" customHeight="1">
      <c r="B15" s="31" t="s">
        <v>3</v>
      </c>
      <c r="C15" s="358">
        <f>+S13</f>
        <v>8375.0229376795778</v>
      </c>
      <c r="D15" s="350"/>
      <c r="E15" s="347">
        <f>SUM(C15:D15)</f>
        <v>8375.0229376795778</v>
      </c>
      <c r="F15" s="358">
        <f>+P13</f>
        <v>131.13014659829489</v>
      </c>
      <c r="G15" s="350">
        <f>+Q13</f>
        <v>29650.621071748476</v>
      </c>
      <c r="H15" s="348">
        <f>SUM(F15:G15)</f>
        <v>29781.75121834677</v>
      </c>
      <c r="I15" s="349">
        <f>C15+F15</f>
        <v>8506.153084277872</v>
      </c>
      <c r="J15" s="350">
        <f>G15</f>
        <v>29650.621071748476</v>
      </c>
      <c r="K15" s="351">
        <f>+I15+J15</f>
        <v>38156.774156026346</v>
      </c>
      <c r="N15"/>
      <c r="O15" s="471" t="s">
        <v>39</v>
      </c>
      <c r="P15" s="787">
        <v>30473.504367149442</v>
      </c>
      <c r="Q15" s="787">
        <v>117087.59269466696</v>
      </c>
      <c r="R15" s="787">
        <v>147561.09706181721</v>
      </c>
      <c r="S15" s="787">
        <v>49403.643630485392</v>
      </c>
      <c r="T15" s="787">
        <v>49403.643630485392</v>
      </c>
      <c r="U15" s="787">
        <v>79877.147997634791</v>
      </c>
      <c r="V15" s="787">
        <v>117087.59269466696</v>
      </c>
      <c r="W15" s="787">
        <v>196964.74069230258</v>
      </c>
      <c r="X15" s="781"/>
    </row>
    <row r="16" spans="1:24" ht="18.75" customHeight="1">
      <c r="B16" s="163"/>
      <c r="C16" s="352">
        <f>+C15/E15</f>
        <v>1</v>
      </c>
      <c r="D16" s="353"/>
      <c r="E16" s="354">
        <f>+E15/K15</f>
        <v>0.21948980549124478</v>
      </c>
      <c r="F16" s="352">
        <f>+F15/H15</f>
        <v>4.4030368005194198E-3</v>
      </c>
      <c r="G16" s="353">
        <f>G15/H15</f>
        <v>0.99559696319948066</v>
      </c>
      <c r="H16" s="355">
        <f>+H15/K15</f>
        <v>0.78051019450875525</v>
      </c>
      <c r="I16" s="356">
        <f>I15/K15</f>
        <v>0.22292642060084736</v>
      </c>
      <c r="J16" s="353">
        <f>J15/K15</f>
        <v>0.77707357939915267</v>
      </c>
      <c r="K16" s="357">
        <f>+K15/K$57</f>
        <v>7.7354598299418219E-3</v>
      </c>
      <c r="N16"/>
      <c r="O16" s="471" t="s">
        <v>5</v>
      </c>
      <c r="P16" s="787">
        <v>1845.9829893315318</v>
      </c>
      <c r="Q16" s="787">
        <v>92721.720638763116</v>
      </c>
      <c r="R16" s="787">
        <v>94567.703628094387</v>
      </c>
      <c r="S16" s="787">
        <v>118593.73550889199</v>
      </c>
      <c r="T16" s="787">
        <v>118593.73550889199</v>
      </c>
      <c r="U16" s="787">
        <v>120439.71849822349</v>
      </c>
      <c r="V16" s="787">
        <v>92721.720638763116</v>
      </c>
      <c r="W16" s="787">
        <v>213161.43913698642</v>
      </c>
      <c r="X16" s="781"/>
    </row>
    <row r="17" spans="2:24" ht="18.75" customHeight="1">
      <c r="B17" s="31" t="s">
        <v>4</v>
      </c>
      <c r="C17" s="358">
        <f>+S14</f>
        <v>38969.616858935478</v>
      </c>
      <c r="D17" s="350"/>
      <c r="E17" s="347">
        <f>SUM(C17:D17)</f>
        <v>38969.616858935478</v>
      </c>
      <c r="F17" s="358">
        <f>+P14</f>
        <v>5612.8958006415542</v>
      </c>
      <c r="G17" s="350">
        <f>+Q14</f>
        <v>50409.846608777021</v>
      </c>
      <c r="H17" s="348">
        <f>SUM(F17:G17)</f>
        <v>56022.742409418577</v>
      </c>
      <c r="I17" s="349">
        <f>C17+F17</f>
        <v>44582.512659577034</v>
      </c>
      <c r="J17" s="350">
        <f>G17</f>
        <v>50409.846608777021</v>
      </c>
      <c r="K17" s="351">
        <f>+I17+J17</f>
        <v>94992.359268354048</v>
      </c>
      <c r="N17"/>
      <c r="O17" s="471" t="s">
        <v>6</v>
      </c>
      <c r="P17" s="787">
        <v>1057.7816478925834</v>
      </c>
      <c r="Q17" s="787">
        <v>11747.236661553241</v>
      </c>
      <c r="R17" s="787">
        <v>12805.018309445864</v>
      </c>
      <c r="S17" s="787">
        <v>7765.2087676821393</v>
      </c>
      <c r="T17" s="787">
        <v>7765.2087676821393</v>
      </c>
      <c r="U17" s="787">
        <v>8822.9904155747245</v>
      </c>
      <c r="V17" s="787">
        <v>11747.236661553241</v>
      </c>
      <c r="W17" s="787">
        <v>20570.227077128002</v>
      </c>
      <c r="X17" s="781"/>
    </row>
    <row r="18" spans="2:24" ht="18.75" customHeight="1">
      <c r="B18" s="163"/>
      <c r="C18" s="352">
        <f>+C17/E17</f>
        <v>1</v>
      </c>
      <c r="D18" s="353"/>
      <c r="E18" s="354">
        <f>+E17/K17</f>
        <v>0.41023948830290707</v>
      </c>
      <c r="F18" s="352">
        <f>+F17/H17</f>
        <v>0.10018959371217627</v>
      </c>
      <c r="G18" s="353">
        <f>G17/H17</f>
        <v>0.89981040628782372</v>
      </c>
      <c r="H18" s="355">
        <f>+H17/K17</f>
        <v>0.58976051169709298</v>
      </c>
      <c r="I18" s="356">
        <f>I17/K17</f>
        <v>0.46932735435732403</v>
      </c>
      <c r="J18" s="353">
        <f>J17/K17</f>
        <v>0.53067264564267602</v>
      </c>
      <c r="K18" s="357">
        <f>+K17/K$57</f>
        <v>1.9257644167377845E-2</v>
      </c>
      <c r="N18"/>
      <c r="O18" s="471" t="s">
        <v>69</v>
      </c>
      <c r="P18" s="787">
        <v>147.09566283404831</v>
      </c>
      <c r="Q18" s="787">
        <v>36143.631941469721</v>
      </c>
      <c r="R18" s="787">
        <v>36290.72760430364</v>
      </c>
      <c r="S18" s="787">
        <v>4479.5368312907885</v>
      </c>
      <c r="T18" s="787">
        <v>4479.5368312907885</v>
      </c>
      <c r="U18" s="787">
        <v>4626.6324941248331</v>
      </c>
      <c r="V18" s="787">
        <v>36143.631941469721</v>
      </c>
      <c r="W18" s="787">
        <v>40770.264435594421</v>
      </c>
      <c r="X18" s="781"/>
    </row>
    <row r="19" spans="2:24" ht="18.75" customHeight="1">
      <c r="B19" s="31" t="s">
        <v>39</v>
      </c>
      <c r="C19" s="358">
        <f>+S15</f>
        <v>49403.643630485392</v>
      </c>
      <c r="D19" s="350"/>
      <c r="E19" s="347">
        <f>SUM(C19:D19)</f>
        <v>49403.643630485392</v>
      </c>
      <c r="F19" s="358">
        <f>+P15</f>
        <v>30473.504367149442</v>
      </c>
      <c r="G19" s="350">
        <f>+Q15</f>
        <v>117087.59269466696</v>
      </c>
      <c r="H19" s="348">
        <f>SUM(F19:G19)</f>
        <v>147561.0970618164</v>
      </c>
      <c r="I19" s="349">
        <f>C19+F19</f>
        <v>79877.147997634835</v>
      </c>
      <c r="J19" s="350">
        <f>G19</f>
        <v>117087.59269466696</v>
      </c>
      <c r="K19" s="351">
        <f>+I19+J19</f>
        <v>196964.7406923018</v>
      </c>
      <c r="N19"/>
      <c r="O19" s="471" t="s">
        <v>8</v>
      </c>
      <c r="P19" s="787">
        <v>9681.7736991166366</v>
      </c>
      <c r="Q19" s="787">
        <v>110669.1952781086</v>
      </c>
      <c r="R19" s="787">
        <v>120350.96897722717</v>
      </c>
      <c r="S19" s="787">
        <v>125998.86520557968</v>
      </c>
      <c r="T19" s="787">
        <v>125998.86520557968</v>
      </c>
      <c r="U19" s="787">
        <v>135680.6389046963</v>
      </c>
      <c r="V19" s="787">
        <v>110669.1952781086</v>
      </c>
      <c r="W19" s="787">
        <v>246349.83418280625</v>
      </c>
      <c r="X19" s="781"/>
    </row>
    <row r="20" spans="2:24" ht="18.75" customHeight="1">
      <c r="B20" s="163"/>
      <c r="C20" s="352">
        <f>+C19/E19</f>
        <v>1</v>
      </c>
      <c r="D20" s="353"/>
      <c r="E20" s="354">
        <f>+E19/K19</f>
        <v>0.25082480984585831</v>
      </c>
      <c r="F20" s="352">
        <f>+F19/H19</f>
        <v>0.20651448772018455</v>
      </c>
      <c r="G20" s="353">
        <f>G19/H19</f>
        <v>0.79348551227981545</v>
      </c>
      <c r="H20" s="355">
        <f>+H19/K19</f>
        <v>0.74917519015414169</v>
      </c>
      <c r="I20" s="356">
        <f>I19/K19</f>
        <v>0.40554034045321274</v>
      </c>
      <c r="J20" s="353">
        <f>J19/K19</f>
        <v>0.59445965954678726</v>
      </c>
      <c r="K20" s="357">
        <f>+K19/K$57</f>
        <v>3.9930336702731301E-2</v>
      </c>
      <c r="N20"/>
      <c r="O20" s="471" t="s">
        <v>55</v>
      </c>
      <c r="P20" s="787">
        <v>345.11245161429082</v>
      </c>
      <c r="Q20" s="787">
        <v>84428.413495649482</v>
      </c>
      <c r="R20" s="787">
        <v>84773.52594726214</v>
      </c>
      <c r="S20" s="787">
        <v>76193.733428148887</v>
      </c>
      <c r="T20" s="787">
        <v>76193.733428148887</v>
      </c>
      <c r="U20" s="787">
        <v>76538.845879763176</v>
      </c>
      <c r="V20" s="787">
        <v>84428.413495649482</v>
      </c>
      <c r="W20" s="787">
        <v>160967.259375411</v>
      </c>
      <c r="X20" s="781"/>
    </row>
    <row r="21" spans="2:24" ht="18.75" customHeight="1">
      <c r="B21" s="31" t="s">
        <v>5</v>
      </c>
      <c r="C21" s="358">
        <f>+S16</f>
        <v>118593.73550889199</v>
      </c>
      <c r="D21" s="350"/>
      <c r="E21" s="347">
        <f>SUM(C21:D21)</f>
        <v>118593.73550889199</v>
      </c>
      <c r="F21" s="358">
        <f>+P16</f>
        <v>1845.9829893315318</v>
      </c>
      <c r="G21" s="350">
        <f>+Q16</f>
        <v>92721.720638763116</v>
      </c>
      <c r="H21" s="348">
        <f>SUM(F21:G21)</f>
        <v>94567.703628094649</v>
      </c>
      <c r="I21" s="349">
        <f>C21+F21</f>
        <v>120439.71849822352</v>
      </c>
      <c r="J21" s="350">
        <f>G21</f>
        <v>92721.720638763116</v>
      </c>
      <c r="K21" s="351">
        <f>+I21+J21</f>
        <v>213161.43913698662</v>
      </c>
      <c r="N21"/>
      <c r="O21" s="471" t="s">
        <v>10</v>
      </c>
      <c r="P21" s="787">
        <v>14211.466309740201</v>
      </c>
      <c r="Q21" s="787">
        <v>145407.54123691385</v>
      </c>
      <c r="R21" s="787">
        <v>159619.00754665438</v>
      </c>
      <c r="S21" s="787">
        <v>42646.228662023357</v>
      </c>
      <c r="T21" s="787">
        <v>42646.228662023357</v>
      </c>
      <c r="U21" s="787">
        <v>56857.694971763602</v>
      </c>
      <c r="V21" s="787">
        <v>145407.54123691385</v>
      </c>
      <c r="W21" s="787">
        <v>202265.23620867802</v>
      </c>
      <c r="X21" s="781"/>
    </row>
    <row r="22" spans="2:24" ht="18.75" customHeight="1">
      <c r="B22" s="163"/>
      <c r="C22" s="352">
        <f>+C21/E21</f>
        <v>1</v>
      </c>
      <c r="D22" s="353"/>
      <c r="E22" s="354">
        <f>+E21/K21</f>
        <v>0.55635642163533439</v>
      </c>
      <c r="F22" s="352">
        <f>+F21/H21</f>
        <v>1.9520226446347988E-2</v>
      </c>
      <c r="G22" s="353">
        <f>G21/H21</f>
        <v>0.98047977355365201</v>
      </c>
      <c r="H22" s="355">
        <f>+H21/K21</f>
        <v>0.44364357836466572</v>
      </c>
      <c r="I22" s="356">
        <f>I21/K21</f>
        <v>0.56501644474648072</v>
      </c>
      <c r="J22" s="353">
        <f>J21/K21</f>
        <v>0.43498355525351934</v>
      </c>
      <c r="K22" s="357">
        <f>+K21/K$57</f>
        <v>4.3213866638575023E-2</v>
      </c>
      <c r="N22"/>
      <c r="O22" s="471" t="s">
        <v>11</v>
      </c>
      <c r="P22" s="787">
        <v>8537.249375556823</v>
      </c>
      <c r="Q22" s="787">
        <v>95835.775495539885</v>
      </c>
      <c r="R22" s="787">
        <v>104373.02487109559</v>
      </c>
      <c r="S22" s="787">
        <v>8468.9047744836062</v>
      </c>
      <c r="T22" s="787">
        <v>8468.9047744836062</v>
      </c>
      <c r="U22" s="787">
        <v>17006.154150040442</v>
      </c>
      <c r="V22" s="787">
        <v>95835.775495539885</v>
      </c>
      <c r="W22" s="787">
        <v>112841.92964557963</v>
      </c>
      <c r="X22" s="781"/>
    </row>
    <row r="23" spans="2:24" ht="18.75" customHeight="1">
      <c r="B23" s="31" t="s">
        <v>6</v>
      </c>
      <c r="C23" s="358">
        <f>+S17</f>
        <v>7765.2087676821393</v>
      </c>
      <c r="D23" s="350"/>
      <c r="E23" s="347">
        <f>SUM(C23:D23)</f>
        <v>7765.2087676821393</v>
      </c>
      <c r="F23" s="358">
        <f>+P17</f>
        <v>1057.7816478925834</v>
      </c>
      <c r="G23" s="350">
        <f>+Q17</f>
        <v>11747.236661553241</v>
      </c>
      <c r="H23" s="348">
        <f>SUM(F23:G23)</f>
        <v>12805.018309445824</v>
      </c>
      <c r="I23" s="349">
        <f>C23+F23</f>
        <v>8822.9904155747226</v>
      </c>
      <c r="J23" s="350">
        <f>G23</f>
        <v>11747.236661553241</v>
      </c>
      <c r="K23" s="351">
        <f>+I23+J23</f>
        <v>20570.227077127965</v>
      </c>
      <c r="N23"/>
      <c r="O23" s="471" t="s">
        <v>12</v>
      </c>
      <c r="P23" s="787">
        <v>118442.41761302366</v>
      </c>
      <c r="Q23" s="787">
        <v>1618517.5380071052</v>
      </c>
      <c r="R23" s="787">
        <v>1736959.9556201512</v>
      </c>
      <c r="S23" s="787">
        <v>361215.63056199002</v>
      </c>
      <c r="T23" s="787">
        <v>361215.63056199002</v>
      </c>
      <c r="U23" s="787">
        <v>479658.04817501648</v>
      </c>
      <c r="V23" s="787">
        <v>1618517.5380071052</v>
      </c>
      <c r="W23" s="787">
        <v>2098175.586182157</v>
      </c>
      <c r="X23" s="781"/>
    </row>
    <row r="24" spans="2:24" ht="18.75" customHeight="1">
      <c r="B24" s="163"/>
      <c r="C24" s="352">
        <f>+C23/E23</f>
        <v>1</v>
      </c>
      <c r="D24" s="353"/>
      <c r="E24" s="354">
        <f>+E23/K23</f>
        <v>0.37749747431404268</v>
      </c>
      <c r="F24" s="352">
        <f>+F23/H23</f>
        <v>8.2606804795608446E-2</v>
      </c>
      <c r="G24" s="353">
        <f>G23/H23</f>
        <v>0.91739319520439155</v>
      </c>
      <c r="H24" s="355">
        <f>+H23/K23</f>
        <v>0.62250252568595721</v>
      </c>
      <c r="I24" s="356">
        <f>I23/K23</f>
        <v>0.4289204189381558</v>
      </c>
      <c r="J24" s="353">
        <f>J23/K23</f>
        <v>0.57107958106184409</v>
      </c>
      <c r="K24" s="357">
        <f>+K23/K$57</f>
        <v>4.1701681750466865E-3</v>
      </c>
      <c r="N24"/>
      <c r="O24" s="471" t="s">
        <v>13</v>
      </c>
      <c r="P24" s="788"/>
      <c r="Q24" s="787">
        <v>61460.487371866191</v>
      </c>
      <c r="R24" s="787">
        <v>61460.487371866191</v>
      </c>
      <c r="S24" s="788"/>
      <c r="T24" s="788"/>
      <c r="U24" s="788"/>
      <c r="V24" s="787">
        <v>61460.487371866191</v>
      </c>
      <c r="W24" s="787">
        <v>61460.487371866191</v>
      </c>
      <c r="X24" s="781"/>
    </row>
    <row r="25" spans="2:24" ht="18.75" customHeight="1">
      <c r="B25" s="31" t="s">
        <v>7</v>
      </c>
      <c r="C25" s="358">
        <f>+S18</f>
        <v>4479.5368312907885</v>
      </c>
      <c r="D25" s="350"/>
      <c r="E25" s="347">
        <f>SUM(C25:D25)</f>
        <v>4479.5368312907885</v>
      </c>
      <c r="F25" s="358">
        <f>+P18</f>
        <v>147.09566283404831</v>
      </c>
      <c r="G25" s="350">
        <f>+Q18</f>
        <v>36143.631941469721</v>
      </c>
      <c r="H25" s="348">
        <f>SUM(F25:G25)</f>
        <v>36290.727604303771</v>
      </c>
      <c r="I25" s="349">
        <f>C25+F25</f>
        <v>4626.6324941248367</v>
      </c>
      <c r="J25" s="350">
        <f>G25</f>
        <v>36143.631941469721</v>
      </c>
      <c r="K25" s="351">
        <f>+I25+J25</f>
        <v>40770.264435594559</v>
      </c>
      <c r="N25"/>
      <c r="O25" s="471" t="s">
        <v>14</v>
      </c>
      <c r="P25" s="788"/>
      <c r="Q25" s="787">
        <v>21297.029639480283</v>
      </c>
      <c r="R25" s="787">
        <v>21297.029639480283</v>
      </c>
      <c r="S25" s="788"/>
      <c r="T25" s="788"/>
      <c r="U25" s="788"/>
      <c r="V25" s="787">
        <v>21297.029639480283</v>
      </c>
      <c r="W25" s="787">
        <v>21297.029639480283</v>
      </c>
      <c r="X25" s="781"/>
    </row>
    <row r="26" spans="2:24" ht="18.75" customHeight="1">
      <c r="B26" s="163"/>
      <c r="C26" s="352">
        <f>+C25/E25</f>
        <v>1</v>
      </c>
      <c r="D26" s="353"/>
      <c r="E26" s="354">
        <f>+E25/K25</f>
        <v>0.10987264599098161</v>
      </c>
      <c r="F26" s="352"/>
      <c r="G26" s="353">
        <f>G25/H25</f>
        <v>0.99594674252779092</v>
      </c>
      <c r="H26" s="355">
        <f>+H25/K25</f>
        <v>0.89012735400901843</v>
      </c>
      <c r="I26" s="356">
        <f>I25/K25</f>
        <v>0.11348056133983635</v>
      </c>
      <c r="J26" s="353">
        <f>J25/K25</f>
        <v>0.88651943866016358</v>
      </c>
      <c r="K26" s="357">
        <f>+K25/K$57</f>
        <v>8.265288399591765E-3</v>
      </c>
      <c r="N26"/>
      <c r="O26" s="471" t="s">
        <v>15</v>
      </c>
      <c r="P26" s="787">
        <v>952.06100150883901</v>
      </c>
      <c r="Q26" s="787">
        <v>20238.773998327684</v>
      </c>
      <c r="R26" s="787">
        <v>21190.834999836519</v>
      </c>
      <c r="S26" s="787">
        <v>148813.07289094449</v>
      </c>
      <c r="T26" s="787">
        <v>148813.07289094449</v>
      </c>
      <c r="U26" s="787">
        <v>149765.13389245336</v>
      </c>
      <c r="V26" s="787">
        <v>20238.773998327684</v>
      </c>
      <c r="W26" s="787">
        <v>170003.90789078007</v>
      </c>
      <c r="X26" s="781"/>
    </row>
    <row r="27" spans="2:24" ht="18.75" customHeight="1">
      <c r="B27" s="31" t="s">
        <v>8</v>
      </c>
      <c r="C27" s="358">
        <f>+S19</f>
        <v>125998.86520557968</v>
      </c>
      <c r="D27" s="350"/>
      <c r="E27" s="347">
        <f>SUM(C27:D27)</f>
        <v>125998.86520557968</v>
      </c>
      <c r="F27" s="358">
        <f>+P19</f>
        <v>9681.7736991166366</v>
      </c>
      <c r="G27" s="350">
        <f>+Q19</f>
        <v>110669.1952781086</v>
      </c>
      <c r="H27" s="348">
        <f>SUM(F27:G27)</f>
        <v>120350.96897722523</v>
      </c>
      <c r="I27" s="349">
        <f>C27+F27</f>
        <v>135680.63890469633</v>
      </c>
      <c r="J27" s="350">
        <f>G27</f>
        <v>110669.1952781086</v>
      </c>
      <c r="K27" s="351">
        <f>+I27+J27</f>
        <v>246349.83418280492</v>
      </c>
      <c r="N27"/>
      <c r="O27" s="471" t="s">
        <v>16</v>
      </c>
      <c r="P27" s="787">
        <v>224.61247022940358</v>
      </c>
      <c r="Q27" s="787">
        <v>15008.723585307684</v>
      </c>
      <c r="R27" s="787">
        <v>15233.336055537102</v>
      </c>
      <c r="S27" s="787">
        <v>66592.72056094867</v>
      </c>
      <c r="T27" s="787">
        <v>66592.72056094867</v>
      </c>
      <c r="U27" s="787">
        <v>66817.333031178016</v>
      </c>
      <c r="V27" s="787">
        <v>15008.723585307684</v>
      </c>
      <c r="W27" s="787">
        <v>81826.056616485774</v>
      </c>
      <c r="X27" s="781"/>
    </row>
    <row r="28" spans="2:24" ht="18.75" customHeight="1">
      <c r="B28" s="163"/>
      <c r="C28" s="352">
        <f>+C27/E27</f>
        <v>1</v>
      </c>
      <c r="D28" s="353"/>
      <c r="E28" s="354">
        <f>+E27/K27</f>
        <v>0.51146316222840116</v>
      </c>
      <c r="F28" s="352">
        <f>+F27/H27</f>
        <v>8.0446163262289802E-2</v>
      </c>
      <c r="G28" s="353">
        <f>G27/H27</f>
        <v>0.91955383673771018</v>
      </c>
      <c r="H28" s="355">
        <f>+H27/K27</f>
        <v>0.48853683777159879</v>
      </c>
      <c r="I28" s="356">
        <f>I27/K27</f>
        <v>0.55076407643941805</v>
      </c>
      <c r="J28" s="353">
        <f>J27/K27</f>
        <v>0.44923592356058201</v>
      </c>
      <c r="K28" s="357">
        <f>+K27/K$57</f>
        <v>4.9942095174021615E-2</v>
      </c>
      <c r="N28"/>
      <c r="O28" s="471" t="s">
        <v>17</v>
      </c>
      <c r="P28" s="787">
        <v>14857.569629833324</v>
      </c>
      <c r="Q28" s="787">
        <v>137775.12075405111</v>
      </c>
      <c r="R28" s="787">
        <v>152632.69038388247</v>
      </c>
      <c r="S28" s="787">
        <v>34633.737929819945</v>
      </c>
      <c r="T28" s="787">
        <v>34633.737929819945</v>
      </c>
      <c r="U28" s="787">
        <v>49491.307559653324</v>
      </c>
      <c r="V28" s="787">
        <v>137775.12075405111</v>
      </c>
      <c r="W28" s="787">
        <v>187266.42831370234</v>
      </c>
      <c r="X28" s="781"/>
    </row>
    <row r="29" spans="2:24" ht="18.75" customHeight="1">
      <c r="B29" s="31" t="s">
        <v>9</v>
      </c>
      <c r="C29" s="358">
        <f>+S20</f>
        <v>76193.733428148887</v>
      </c>
      <c r="D29" s="350"/>
      <c r="E29" s="347">
        <f>SUM(C29:D29)</f>
        <v>76193.733428148887</v>
      </c>
      <c r="F29" s="358">
        <f>+P20</f>
        <v>345.11245161429082</v>
      </c>
      <c r="G29" s="350">
        <f>+Q20</f>
        <v>84428.413495649482</v>
      </c>
      <c r="H29" s="348">
        <f>SUM(F29:G29)</f>
        <v>84773.52594726377</v>
      </c>
      <c r="I29" s="349">
        <f>C29+F29</f>
        <v>76538.845879763176</v>
      </c>
      <c r="J29" s="350">
        <f>G29</f>
        <v>84428.413495649482</v>
      </c>
      <c r="K29" s="351">
        <f>+I29+J29</f>
        <v>160967.25937541266</v>
      </c>
      <c r="N29"/>
      <c r="O29" s="471" t="s">
        <v>18</v>
      </c>
      <c r="P29" s="787">
        <v>8043.3159358766188</v>
      </c>
      <c r="Q29" s="787">
        <v>62396.761542738583</v>
      </c>
      <c r="R29" s="787">
        <v>70440.077478615058</v>
      </c>
      <c r="S29" s="787">
        <v>11514.997536023968</v>
      </c>
      <c r="T29" s="787">
        <v>11514.997536023968</v>
      </c>
      <c r="U29" s="787">
        <v>19558.313471900598</v>
      </c>
      <c r="V29" s="787">
        <v>62396.761542738583</v>
      </c>
      <c r="W29" s="787">
        <v>81955.075014641086</v>
      </c>
      <c r="X29" s="781"/>
    </row>
    <row r="30" spans="2:24" ht="18.75" customHeight="1">
      <c r="B30" s="163"/>
      <c r="C30" s="352">
        <f>+C29/E29</f>
        <v>1</v>
      </c>
      <c r="D30" s="353"/>
      <c r="E30" s="354">
        <f>+E29/K29</f>
        <v>0.47334926197909344</v>
      </c>
      <c r="F30" s="352">
        <f>+F29/H29</f>
        <v>4.0709932465116489E-3</v>
      </c>
      <c r="G30" s="353">
        <f>G29/H29</f>
        <v>0.99592900675348839</v>
      </c>
      <c r="H30" s="355">
        <f>+H29/K29</f>
        <v>0.52665073802090656</v>
      </c>
      <c r="I30" s="356">
        <f>I29/K29</f>
        <v>0.47549325357684691</v>
      </c>
      <c r="J30" s="353">
        <f>J29/K29</f>
        <v>0.52450674642315309</v>
      </c>
      <c r="K30" s="357">
        <f>+K29/K$57</f>
        <v>3.2632626745195521E-2</v>
      </c>
      <c r="N30"/>
      <c r="O30" s="471" t="s">
        <v>81</v>
      </c>
      <c r="P30" s="787">
        <v>5.4153668932068699</v>
      </c>
      <c r="Q30" s="787">
        <v>58526.97654588244</v>
      </c>
      <c r="R30" s="787">
        <v>58532.39191277526</v>
      </c>
      <c r="S30" s="787">
        <v>794.6638217073637</v>
      </c>
      <c r="T30" s="787">
        <v>794.6638217073637</v>
      </c>
      <c r="U30" s="787">
        <v>800.07918860057055</v>
      </c>
      <c r="V30" s="787">
        <v>58526.97654588244</v>
      </c>
      <c r="W30" s="787">
        <v>59327.05573448263</v>
      </c>
      <c r="X30" s="781"/>
    </row>
    <row r="31" spans="2:24" ht="18.75" customHeight="1">
      <c r="B31" s="31" t="s">
        <v>10</v>
      </c>
      <c r="C31" s="358">
        <f>+S21</f>
        <v>42646.228662023357</v>
      </c>
      <c r="D31" s="350"/>
      <c r="E31" s="347">
        <f>SUM(C31:D31)</f>
        <v>42646.228662023357</v>
      </c>
      <c r="F31" s="358">
        <f>+P21</f>
        <v>14211.466309740201</v>
      </c>
      <c r="G31" s="350">
        <f>+Q21</f>
        <v>145407.54123691385</v>
      </c>
      <c r="H31" s="348">
        <f>SUM(F31:G31)</f>
        <v>159619.00754665406</v>
      </c>
      <c r="I31" s="349">
        <f>C31+F31</f>
        <v>56857.694971763558</v>
      </c>
      <c r="J31" s="350">
        <f>G31</f>
        <v>145407.54123691385</v>
      </c>
      <c r="K31" s="351">
        <f>+I31+J31</f>
        <v>202265.23620867741</v>
      </c>
      <c r="N31"/>
      <c r="O31" s="471" t="s">
        <v>20</v>
      </c>
      <c r="P31" s="787">
        <v>1546.0128506381132</v>
      </c>
      <c r="Q31" s="787">
        <v>39239.875202334457</v>
      </c>
      <c r="R31" s="787">
        <v>40785.888052972601</v>
      </c>
      <c r="S31" s="787">
        <v>2015.8139523374316</v>
      </c>
      <c r="T31" s="787">
        <v>2015.8139523374316</v>
      </c>
      <c r="U31" s="787">
        <v>3561.8268029755445</v>
      </c>
      <c r="V31" s="787">
        <v>39239.875202334457</v>
      </c>
      <c r="W31" s="787">
        <v>42801.702005310086</v>
      </c>
      <c r="X31" s="781"/>
    </row>
    <row r="32" spans="2:24" ht="18.75" customHeight="1">
      <c r="B32" s="163"/>
      <c r="C32" s="352">
        <f>+C31/E31</f>
        <v>1</v>
      </c>
      <c r="D32" s="353"/>
      <c r="E32" s="354">
        <f>+E31/K31</f>
        <v>0.2108430962304623</v>
      </c>
      <c r="F32" s="352">
        <f>+F31/H31</f>
        <v>8.9033671667119091E-2</v>
      </c>
      <c r="G32" s="353">
        <f>G31/H31</f>
        <v>0.91096632833288083</v>
      </c>
      <c r="H32" s="355">
        <f>+H31/K31</f>
        <v>0.78915690376953773</v>
      </c>
      <c r="I32" s="356">
        <f>I31/K31</f>
        <v>0.28110463289451959</v>
      </c>
      <c r="J32" s="353">
        <f>J31/K31</f>
        <v>0.71889536710548041</v>
      </c>
      <c r="K32" s="357">
        <f>+K31/K$57</f>
        <v>4.1004897407943185E-2</v>
      </c>
      <c r="N32"/>
      <c r="O32" s="471" t="s">
        <v>21</v>
      </c>
      <c r="P32" s="787">
        <v>1642.4047181924855</v>
      </c>
      <c r="Q32" s="787">
        <v>21622.397048184259</v>
      </c>
      <c r="R32" s="787">
        <v>23264.801766376939</v>
      </c>
      <c r="S32" s="787">
        <v>4355.5932599654589</v>
      </c>
      <c r="T32" s="787">
        <v>4355.5932599654589</v>
      </c>
      <c r="U32" s="787">
        <v>5997.9979781579423</v>
      </c>
      <c r="V32" s="787">
        <v>21622.397048184259</v>
      </c>
      <c r="W32" s="787">
        <v>27620.395026342409</v>
      </c>
      <c r="X32" s="781"/>
    </row>
    <row r="33" spans="2:24" ht="18.75" customHeight="1">
      <c r="B33" s="31" t="s">
        <v>11</v>
      </c>
      <c r="C33" s="358">
        <f>+S22</f>
        <v>8468.9047744836062</v>
      </c>
      <c r="D33" s="350"/>
      <c r="E33" s="347">
        <f>SUM(C33:D33)</f>
        <v>8468.9047744836062</v>
      </c>
      <c r="F33" s="358">
        <f>+P22</f>
        <v>8537.249375556823</v>
      </c>
      <c r="G33" s="350">
        <f>+Q22</f>
        <v>95835.775495539885</v>
      </c>
      <c r="H33" s="348">
        <f>SUM(F33:G33)</f>
        <v>104373.02487109671</v>
      </c>
      <c r="I33" s="349">
        <f>C33+F33</f>
        <v>17006.154150040427</v>
      </c>
      <c r="J33" s="350">
        <f>G33</f>
        <v>95835.775495539885</v>
      </c>
      <c r="K33" s="351">
        <f>+I33+J33</f>
        <v>112841.92964558031</v>
      </c>
      <c r="N33"/>
      <c r="O33" s="471" t="s">
        <v>22</v>
      </c>
      <c r="P33" s="787">
        <v>254.99893914914406</v>
      </c>
      <c r="Q33" s="787">
        <v>54762.617332350339</v>
      </c>
      <c r="R33" s="787">
        <v>55017.616271499457</v>
      </c>
      <c r="S33" s="787">
        <v>2789.6304593725458</v>
      </c>
      <c r="T33" s="787">
        <v>2789.6304593725458</v>
      </c>
      <c r="U33" s="787">
        <v>3044.6293985216898</v>
      </c>
      <c r="V33" s="787">
        <v>54762.617332350339</v>
      </c>
      <c r="W33" s="787">
        <v>57807.246730872001</v>
      </c>
      <c r="X33" s="781"/>
    </row>
    <row r="34" spans="2:24" ht="18.75" customHeight="1">
      <c r="B34" s="163"/>
      <c r="C34" s="352">
        <f>+C33/E33</f>
        <v>1</v>
      </c>
      <c r="D34" s="353"/>
      <c r="E34" s="354">
        <f>+E33/K33</f>
        <v>7.5051045308097572E-2</v>
      </c>
      <c r="F34" s="352">
        <f>+F33/H33</f>
        <v>8.1795553842580859E-2</v>
      </c>
      <c r="G34" s="353">
        <f>G33/H33</f>
        <v>0.91820444615741903</v>
      </c>
      <c r="H34" s="355">
        <f>+H33/K33</f>
        <v>0.92494895469190253</v>
      </c>
      <c r="I34" s="356">
        <f>I33/K33</f>
        <v>0.15070775733323796</v>
      </c>
      <c r="J34" s="353">
        <f>J33/K33</f>
        <v>0.84929224266676207</v>
      </c>
      <c r="K34" s="357">
        <f>+K33/K$57</f>
        <v>2.2876258101306172E-2</v>
      </c>
      <c r="N34"/>
      <c r="O34" s="471" t="s">
        <v>62</v>
      </c>
      <c r="P34" s="787">
        <v>238930.49401381373</v>
      </c>
      <c r="Q34" s="787">
        <v>3151419.0173609443</v>
      </c>
      <c r="R34" s="787">
        <v>3390349.5113745159</v>
      </c>
      <c r="S34" s="787">
        <v>1542359.7256808283</v>
      </c>
      <c r="T34" s="787">
        <v>1542359.7256808283</v>
      </c>
      <c r="U34" s="787">
        <v>1781290.2196946372</v>
      </c>
      <c r="V34" s="787">
        <v>3151419.0173609443</v>
      </c>
      <c r="W34" s="787">
        <v>4932709.2370554684</v>
      </c>
      <c r="X34" s="781"/>
    </row>
    <row r="35" spans="2:24" ht="18.75" customHeight="1">
      <c r="B35" s="31" t="s">
        <v>12</v>
      </c>
      <c r="C35" s="358">
        <f>+S23</f>
        <v>361215.63056199002</v>
      </c>
      <c r="D35" s="350"/>
      <c r="E35" s="347">
        <f>SUM(C35:D35)</f>
        <v>361215.63056199002</v>
      </c>
      <c r="F35" s="358">
        <f>+P23</f>
        <v>118442.41761302366</v>
      </c>
      <c r="G35" s="350">
        <f>+Q23</f>
        <v>1618517.5380071052</v>
      </c>
      <c r="H35" s="348">
        <f>SUM(F35:G35)</f>
        <v>1736959.9556201289</v>
      </c>
      <c r="I35" s="349">
        <f>C35+F35</f>
        <v>479658.04817501368</v>
      </c>
      <c r="J35" s="350">
        <f>G35</f>
        <v>1618517.5380071052</v>
      </c>
      <c r="K35" s="351">
        <f>+I35+J35</f>
        <v>2098175.5861821189</v>
      </c>
      <c r="N35"/>
      <c r="O35"/>
      <c r="P35"/>
      <c r="Q35"/>
      <c r="R35"/>
      <c r="S35"/>
      <c r="T35"/>
      <c r="U35"/>
    </row>
    <row r="36" spans="2:24" ht="18.75" customHeight="1">
      <c r="B36" s="163"/>
      <c r="C36" s="352">
        <f>+C35/E35</f>
        <v>1</v>
      </c>
      <c r="D36" s="353"/>
      <c r="E36" s="354">
        <f>+E35/K35</f>
        <v>0.17215700770747458</v>
      </c>
      <c r="F36" s="352">
        <f>+F35/H35</f>
        <v>6.8189492354034945E-2</v>
      </c>
      <c r="G36" s="353">
        <f>G35/H35</f>
        <v>0.93181050764596507</v>
      </c>
      <c r="H36" s="355">
        <f>+H35/K35</f>
        <v>0.82784299229252545</v>
      </c>
      <c r="I36" s="356">
        <f>I35/K35</f>
        <v>0.22860720110074714</v>
      </c>
      <c r="J36" s="353">
        <f>J35/K35</f>
        <v>0.77139279889925283</v>
      </c>
      <c r="K36" s="357">
        <f>+K35/K$57</f>
        <v>0.42535967261564356</v>
      </c>
      <c r="N36"/>
      <c r="O36"/>
      <c r="P36"/>
      <c r="Q36"/>
      <c r="R36"/>
      <c r="S36"/>
      <c r="T36"/>
      <c r="U36"/>
      <c r="V36"/>
      <c r="W36"/>
      <c r="X36"/>
    </row>
    <row r="37" spans="2:24" ht="18.75" customHeight="1">
      <c r="B37" s="31" t="s">
        <v>13</v>
      </c>
      <c r="C37" s="358"/>
      <c r="D37" s="350"/>
      <c r="E37" s="347"/>
      <c r="F37" s="358"/>
      <c r="G37" s="350">
        <f>+Q24</f>
        <v>61460.487371866191</v>
      </c>
      <c r="H37" s="348">
        <f>SUM(F37:G37)</f>
        <v>61460.487371866191</v>
      </c>
      <c r="I37" s="349"/>
      <c r="J37" s="350">
        <f>G37</f>
        <v>61460.487371866191</v>
      </c>
      <c r="K37" s="351">
        <f>+I37+J37</f>
        <v>61460.487371866191</v>
      </c>
      <c r="N37"/>
      <c r="O37"/>
      <c r="P37"/>
      <c r="Q37"/>
      <c r="R37"/>
      <c r="S37"/>
      <c r="T37"/>
      <c r="U37"/>
      <c r="V37"/>
      <c r="W37"/>
      <c r="X37"/>
    </row>
    <row r="38" spans="2:24" ht="18.75" customHeight="1">
      <c r="B38" s="163"/>
      <c r="C38" s="352"/>
      <c r="D38" s="353"/>
      <c r="E38" s="354"/>
      <c r="F38" s="352"/>
      <c r="G38" s="353">
        <f>G37/H37</f>
        <v>1</v>
      </c>
      <c r="H38" s="355">
        <f>+H37/K37</f>
        <v>1</v>
      </c>
      <c r="I38" s="356"/>
      <c r="J38" s="353">
        <f>J37/K37</f>
        <v>1</v>
      </c>
      <c r="K38" s="357">
        <f>+K37/K$57</f>
        <v>1.2459783137056164E-2</v>
      </c>
      <c r="N38"/>
      <c r="O38"/>
      <c r="P38"/>
      <c r="Q38"/>
      <c r="R38"/>
      <c r="S38"/>
      <c r="T38"/>
      <c r="U38"/>
      <c r="V38"/>
      <c r="W38"/>
      <c r="X38"/>
    </row>
    <row r="39" spans="2:24" ht="18.75" customHeight="1">
      <c r="B39" s="31" t="s">
        <v>14</v>
      </c>
      <c r="C39" s="358"/>
      <c r="D39" s="350"/>
      <c r="E39" s="347"/>
      <c r="F39" s="358"/>
      <c r="G39" s="350">
        <f>+Q25</f>
        <v>21297.029639480283</v>
      </c>
      <c r="H39" s="348">
        <f>SUM(F39:G39)</f>
        <v>21297.029639480283</v>
      </c>
      <c r="I39" s="349"/>
      <c r="J39" s="350">
        <f>G39</f>
        <v>21297.029639480283</v>
      </c>
      <c r="K39" s="351">
        <f>+I39+J39</f>
        <v>21297.029639480283</v>
      </c>
      <c r="N39"/>
      <c r="O39"/>
      <c r="P39"/>
      <c r="Q39"/>
      <c r="R39"/>
      <c r="S39"/>
      <c r="T39"/>
      <c r="U39"/>
      <c r="V39"/>
      <c r="W39"/>
      <c r="X39"/>
    </row>
    <row r="40" spans="2:24" ht="18.75" customHeight="1">
      <c r="B40" s="163"/>
      <c r="C40" s="352"/>
      <c r="D40" s="353"/>
      <c r="E40" s="354"/>
      <c r="F40" s="352"/>
      <c r="G40" s="353">
        <f>G39/H39</f>
        <v>1</v>
      </c>
      <c r="H40" s="355">
        <f>+H39/K39</f>
        <v>1</v>
      </c>
      <c r="I40" s="356"/>
      <c r="J40" s="353">
        <f>J39/K39</f>
        <v>1</v>
      </c>
      <c r="K40" s="357">
        <f>+K39/K$57</f>
        <v>4.3175116586018124E-3</v>
      </c>
      <c r="N40"/>
      <c r="O40"/>
      <c r="P40"/>
      <c r="Q40"/>
      <c r="R40"/>
      <c r="S40"/>
      <c r="T40"/>
      <c r="U40"/>
      <c r="V40"/>
      <c r="W40"/>
      <c r="X40"/>
    </row>
    <row r="41" spans="2:24" ht="18.75" customHeight="1">
      <c r="B41" s="31" t="s">
        <v>15</v>
      </c>
      <c r="C41" s="358">
        <f>+S26</f>
        <v>148813.07289094449</v>
      </c>
      <c r="D41" s="350"/>
      <c r="E41" s="347">
        <f>SUM(C41:D41)</f>
        <v>148813.07289094449</v>
      </c>
      <c r="F41" s="358">
        <f>+P26</f>
        <v>952.06100150883901</v>
      </c>
      <c r="G41" s="350">
        <f>+Q26</f>
        <v>20238.773998327684</v>
      </c>
      <c r="H41" s="348">
        <f>SUM(F41:G41)</f>
        <v>21190.834999836523</v>
      </c>
      <c r="I41" s="349">
        <f>C41+F41</f>
        <v>149765.13389245333</v>
      </c>
      <c r="J41" s="350">
        <f>G41</f>
        <v>20238.773998327684</v>
      </c>
      <c r="K41" s="351">
        <f>+I41+J41</f>
        <v>170003.907890781</v>
      </c>
      <c r="N41"/>
      <c r="O41"/>
      <c r="P41"/>
      <c r="Q41"/>
      <c r="R41"/>
      <c r="S41"/>
      <c r="T41"/>
      <c r="U41"/>
      <c r="V41"/>
      <c r="W41"/>
      <c r="X41"/>
    </row>
    <row r="42" spans="2:24" ht="18.75" customHeight="1">
      <c r="B42" s="163"/>
      <c r="C42" s="352">
        <f>+C41/E41</f>
        <v>1</v>
      </c>
      <c r="D42" s="353"/>
      <c r="E42" s="354">
        <f>+E41/K41</f>
        <v>0.87535089479560335</v>
      </c>
      <c r="F42" s="352">
        <f>+F41/H41</f>
        <v>4.4927960673384684E-2</v>
      </c>
      <c r="G42" s="353">
        <f>G41/H41</f>
        <v>0.95507203932661533</v>
      </c>
      <c r="H42" s="355">
        <f>+H41/K41</f>
        <v>0.12464910520439668</v>
      </c>
      <c r="I42" s="356">
        <f>I41/K41</f>
        <v>0.88095112489219918</v>
      </c>
      <c r="J42" s="353">
        <f>J41/K41</f>
        <v>0.11904887510780095</v>
      </c>
      <c r="K42" s="357">
        <f>+K41/K$57</f>
        <v>3.4464611579712652E-2</v>
      </c>
      <c r="S42" s="53"/>
    </row>
    <row r="43" spans="2:24" ht="18.75" customHeight="1">
      <c r="B43" s="31" t="s">
        <v>16</v>
      </c>
      <c r="C43" s="358">
        <f>+S27</f>
        <v>66592.72056094867</v>
      </c>
      <c r="D43" s="350"/>
      <c r="E43" s="347">
        <f>SUM(C43:D43)</f>
        <v>66592.72056094867</v>
      </c>
      <c r="F43" s="358">
        <f>+P27</f>
        <v>224.61247022940358</v>
      </c>
      <c r="G43" s="350">
        <f>+Q27</f>
        <v>15008.723585307684</v>
      </c>
      <c r="H43" s="348">
        <f>SUM(F43:G43)</f>
        <v>15233.336055537087</v>
      </c>
      <c r="I43" s="349">
        <f>C43+F43</f>
        <v>66817.333031178074</v>
      </c>
      <c r="J43" s="350">
        <f>G43</f>
        <v>15008.723585307684</v>
      </c>
      <c r="K43" s="351">
        <f>+I43+J43</f>
        <v>81826.056616485759</v>
      </c>
      <c r="N43" s="1"/>
      <c r="S43" s="53"/>
    </row>
    <row r="44" spans="2:24" ht="18.75" customHeight="1">
      <c r="B44" s="163"/>
      <c r="C44" s="352">
        <f>+C43/E43</f>
        <v>1</v>
      </c>
      <c r="D44" s="353"/>
      <c r="E44" s="354">
        <f>+E43/K43</f>
        <v>0.81383269968715588</v>
      </c>
      <c r="F44" s="352">
        <f>+F43/H43</f>
        <v>1.4744798474248873E-2</v>
      </c>
      <c r="G44" s="353">
        <f>G43/H43</f>
        <v>0.98525520152575108</v>
      </c>
      <c r="H44" s="355">
        <f>+H43/K43</f>
        <v>0.18616730031284409</v>
      </c>
      <c r="I44" s="356">
        <f>I43/K43</f>
        <v>0.81657769901276378</v>
      </c>
      <c r="J44" s="353">
        <f>J43/K43</f>
        <v>0.18342230098723622</v>
      </c>
      <c r="K44" s="357">
        <f>+K43/K$57</f>
        <v>1.6588461367597108E-2</v>
      </c>
      <c r="N44" s="54"/>
      <c r="O44" s="54"/>
      <c r="P44" s="55"/>
      <c r="Q44" s="54"/>
      <c r="R44" s="54"/>
      <c r="S44" s="53"/>
    </row>
    <row r="45" spans="2:24" ht="18.75" customHeight="1">
      <c r="B45" s="31" t="s">
        <v>17</v>
      </c>
      <c r="C45" s="358">
        <f>+S28</f>
        <v>34633.737929819945</v>
      </c>
      <c r="D45" s="350"/>
      <c r="E45" s="347">
        <f>SUM(C45:D45)</f>
        <v>34633.737929819945</v>
      </c>
      <c r="F45" s="358">
        <f>+P28</f>
        <v>14857.569629833324</v>
      </c>
      <c r="G45" s="350">
        <f>+Q28</f>
        <v>137775.12075405111</v>
      </c>
      <c r="H45" s="348">
        <f>SUM(F45:G45)</f>
        <v>152632.69038388444</v>
      </c>
      <c r="I45" s="349">
        <f>C45+F45</f>
        <v>49491.307559653273</v>
      </c>
      <c r="J45" s="350">
        <f>G45</f>
        <v>137775.12075405111</v>
      </c>
      <c r="K45" s="351">
        <f>+I45+J45</f>
        <v>187266.42831370438</v>
      </c>
      <c r="P45" s="55"/>
      <c r="Q45" s="54"/>
      <c r="R45" s="54"/>
      <c r="S45" s="53"/>
    </row>
    <row r="46" spans="2:24" ht="18.75" customHeight="1">
      <c r="B46" s="163"/>
      <c r="C46" s="352">
        <f>+C45/E45</f>
        <v>1</v>
      </c>
      <c r="D46" s="353"/>
      <c r="E46" s="354">
        <f>+E45/K45</f>
        <v>0.18494365616779057</v>
      </c>
      <c r="F46" s="352">
        <f>+F45/H45</f>
        <v>9.7341988747399064E-2</v>
      </c>
      <c r="G46" s="353">
        <f>G45/H45</f>
        <v>0.90265801125260092</v>
      </c>
      <c r="H46" s="355">
        <f>+H45/K45</f>
        <v>0.81505634383220948</v>
      </c>
      <c r="I46" s="356">
        <f>I45/K45</f>
        <v>0.26428286161760173</v>
      </c>
      <c r="J46" s="353">
        <f>J45/K45</f>
        <v>0.73571713838239827</v>
      </c>
      <c r="K46" s="357">
        <f>+K45/K$57</f>
        <v>3.796421384559194E-2</v>
      </c>
      <c r="P46" s="55"/>
      <c r="Q46" s="54"/>
      <c r="R46" s="54"/>
      <c r="S46" s="53"/>
    </row>
    <row r="47" spans="2:24" ht="18.75" customHeight="1">
      <c r="B47" s="31" t="s">
        <v>18</v>
      </c>
      <c r="C47" s="358">
        <f>+S29</f>
        <v>11514.997536023968</v>
      </c>
      <c r="D47" s="350"/>
      <c r="E47" s="347">
        <f>SUM(C47:D47)</f>
        <v>11514.997536023968</v>
      </c>
      <c r="F47" s="358">
        <f>+P29</f>
        <v>8043.3159358766188</v>
      </c>
      <c r="G47" s="350">
        <f>+Q29</f>
        <v>62396.761542738583</v>
      </c>
      <c r="H47" s="348">
        <f>SUM(F47:G47)</f>
        <v>70440.077478615203</v>
      </c>
      <c r="I47" s="349">
        <f>C47+F47</f>
        <v>19558.313471900587</v>
      </c>
      <c r="J47" s="350">
        <f>G47</f>
        <v>62396.761542738583</v>
      </c>
      <c r="K47" s="351">
        <f>+I47+J47</f>
        <v>81955.075014639166</v>
      </c>
      <c r="P47" s="55"/>
      <c r="Q47" s="54"/>
      <c r="R47" s="54"/>
      <c r="S47" s="53"/>
    </row>
    <row r="48" spans="2:24" ht="18.75" customHeight="1">
      <c r="B48" s="163"/>
      <c r="C48" s="352">
        <f>+C47/E47</f>
        <v>1</v>
      </c>
      <c r="D48" s="353"/>
      <c r="E48" s="354">
        <f>+E47/K47</f>
        <v>0.14050377641612932</v>
      </c>
      <c r="F48" s="352">
        <f>+F47/H47</f>
        <v>0.11418664237441359</v>
      </c>
      <c r="G48" s="353">
        <f>G47/H47</f>
        <v>0.88581335762558644</v>
      </c>
      <c r="H48" s="355">
        <f>+H47/K47</f>
        <v>0.85949622358387079</v>
      </c>
      <c r="I48" s="356">
        <f>I47/K47</f>
        <v>0.23864676432065979</v>
      </c>
      <c r="J48" s="353">
        <f>J47/K47</f>
        <v>0.76135323567934021</v>
      </c>
      <c r="K48" s="357">
        <f>+K47/K$57</f>
        <v>1.6614617054452559E-2</v>
      </c>
      <c r="P48" s="55"/>
      <c r="Q48" s="54"/>
      <c r="R48" s="54"/>
      <c r="S48" s="53"/>
    </row>
    <row r="49" spans="2:20" ht="18.75" customHeight="1">
      <c r="B49" s="31" t="s">
        <v>19</v>
      </c>
      <c r="C49" s="358">
        <f>+S30</f>
        <v>794.6638217073637</v>
      </c>
      <c r="D49" s="350"/>
      <c r="E49" s="347">
        <f>SUM(C49:D49)</f>
        <v>794.6638217073637</v>
      </c>
      <c r="F49" s="358">
        <f>+P30</f>
        <v>5.4153668932068699</v>
      </c>
      <c r="G49" s="350">
        <f>+Q30</f>
        <v>58526.97654588244</v>
      </c>
      <c r="H49" s="348">
        <f>SUM(F49:G49)</f>
        <v>58532.391912775645</v>
      </c>
      <c r="I49" s="349">
        <f>C49+F49</f>
        <v>800.07918860057055</v>
      </c>
      <c r="J49" s="350">
        <f>G49</f>
        <v>58526.97654588244</v>
      </c>
      <c r="K49" s="351">
        <f>+I49+J49</f>
        <v>59327.055734483009</v>
      </c>
      <c r="P49" s="55"/>
      <c r="Q49" s="54"/>
      <c r="R49" s="54"/>
      <c r="S49" s="53"/>
    </row>
    <row r="50" spans="2:20" ht="18.75" customHeight="1">
      <c r="B50" s="163"/>
      <c r="C50" s="352">
        <f>+C49/E49</f>
        <v>1</v>
      </c>
      <c r="D50" s="353"/>
      <c r="E50" s="354">
        <f>+E49/K49</f>
        <v>1.3394627659661132E-2</v>
      </c>
      <c r="F50" s="352">
        <f>+F49/H49</f>
        <v>9.251914566000981E-5</v>
      </c>
      <c r="G50" s="353">
        <f>G49/H49</f>
        <v>0.99990748085434</v>
      </c>
      <c r="H50" s="355">
        <f>+H49/K49</f>
        <v>0.98660537234033885</v>
      </c>
      <c r="I50" s="356">
        <f>I49/K49</f>
        <v>1.3485907545813636E-2</v>
      </c>
      <c r="J50" s="353">
        <f>J49/K49</f>
        <v>0.98651409245418642</v>
      </c>
      <c r="K50" s="357">
        <f>+K49/K$57</f>
        <v>1.2027276063386307E-2</v>
      </c>
      <c r="P50" s="55"/>
      <c r="Q50" s="54"/>
      <c r="R50" s="54"/>
      <c r="S50" s="53"/>
      <c r="T50" s="47"/>
    </row>
    <row r="51" spans="2:20" ht="18.75" customHeight="1">
      <c r="B51" s="31" t="s">
        <v>20</v>
      </c>
      <c r="C51" s="358">
        <f>+S31</f>
        <v>2015.8139523374316</v>
      </c>
      <c r="D51" s="350"/>
      <c r="E51" s="347">
        <f>SUM(C51:D51)</f>
        <v>2015.8139523374316</v>
      </c>
      <c r="F51" s="358">
        <f>+P31</f>
        <v>1546.0128506381132</v>
      </c>
      <c r="G51" s="350">
        <f>+Q31</f>
        <v>39239.875202334457</v>
      </c>
      <c r="H51" s="348">
        <f>SUM(F51:G51)</f>
        <v>40785.888052972572</v>
      </c>
      <c r="I51" s="349">
        <f>C51+F51</f>
        <v>3561.8268029755445</v>
      </c>
      <c r="J51" s="350">
        <f>G51</f>
        <v>39239.875202334457</v>
      </c>
      <c r="K51" s="351">
        <f>+I51+J51</f>
        <v>42801.702005309999</v>
      </c>
      <c r="P51" s="55"/>
      <c r="Q51" s="54"/>
      <c r="R51" s="54"/>
      <c r="S51" s="53"/>
      <c r="T51" s="23"/>
    </row>
    <row r="52" spans="2:20" ht="18.75" customHeight="1">
      <c r="B52" s="163"/>
      <c r="C52" s="352">
        <f>+C51/E51</f>
        <v>1</v>
      </c>
      <c r="D52" s="353"/>
      <c r="E52" s="354">
        <f>+E51/K51</f>
        <v>4.7096583964986928E-2</v>
      </c>
      <c r="F52" s="352">
        <f>+F51/H51</f>
        <v>3.7905582652268281E-2</v>
      </c>
      <c r="G52" s="353">
        <f>G51/H51</f>
        <v>0.96209441734773171</v>
      </c>
      <c r="H52" s="355">
        <f>+H51/K51</f>
        <v>0.95290341603501316</v>
      </c>
      <c r="I52" s="356">
        <f>I51/K51</f>
        <v>8.3216943161130902E-2</v>
      </c>
      <c r="J52" s="353">
        <f>J51/K51</f>
        <v>0.91678305683886918</v>
      </c>
      <c r="K52" s="357">
        <f>+K51/K$57</f>
        <v>8.6771183843098662E-3</v>
      </c>
      <c r="N52" s="54"/>
      <c r="O52" s="48"/>
      <c r="P52" s="54"/>
      <c r="Q52" s="54"/>
      <c r="R52" s="54"/>
      <c r="S52" s="56"/>
      <c r="T52" s="23"/>
    </row>
    <row r="53" spans="2:20" ht="18.75" customHeight="1">
      <c r="B53" s="371" t="s">
        <v>21</v>
      </c>
      <c r="C53" s="372">
        <f>+S32</f>
        <v>4355.5932599654589</v>
      </c>
      <c r="D53" s="373"/>
      <c r="E53" s="374">
        <f>SUM(C53:D53)</f>
        <v>4355.5932599654589</v>
      </c>
      <c r="F53" s="372">
        <f>+P32</f>
        <v>1642.4047181924855</v>
      </c>
      <c r="G53" s="373">
        <f>+Q32</f>
        <v>21622.397048184259</v>
      </c>
      <c r="H53" s="375">
        <f>SUM(F53:G53)</f>
        <v>23264.801766376746</v>
      </c>
      <c r="I53" s="376">
        <f>C53+F53</f>
        <v>5997.9979781579441</v>
      </c>
      <c r="J53" s="373">
        <f>G53</f>
        <v>21622.397048184259</v>
      </c>
      <c r="K53" s="377">
        <f>+I53+J53</f>
        <v>27620.395026342201</v>
      </c>
      <c r="N53" s="54"/>
      <c r="O53" s="54"/>
      <c r="P53" s="55"/>
      <c r="Q53" s="54"/>
      <c r="R53" s="54"/>
      <c r="S53" s="56"/>
      <c r="T53" s="23"/>
    </row>
    <row r="54" spans="2:20" ht="18.75" customHeight="1">
      <c r="B54" s="163"/>
      <c r="C54" s="352">
        <f>+C53/E53</f>
        <v>1</v>
      </c>
      <c r="D54" s="353"/>
      <c r="E54" s="354">
        <f>+E53/K53</f>
        <v>0.15769482137425733</v>
      </c>
      <c r="F54" s="352">
        <f>+F53/H53</f>
        <v>7.0596119179754058E-2</v>
      </c>
      <c r="G54" s="353">
        <f>G53/H53</f>
        <v>0.92940388082024583</v>
      </c>
      <c r="H54" s="355">
        <f>+H53/K53</f>
        <v>0.84230517862574283</v>
      </c>
      <c r="I54" s="356">
        <f>I53/K53</f>
        <v>0.21715829815024429</v>
      </c>
      <c r="J54" s="353">
        <f>J53/K53</f>
        <v>0.78284170184975577</v>
      </c>
      <c r="K54" s="357">
        <f>+K53/K$57</f>
        <v>5.5994370839561871E-3</v>
      </c>
      <c r="N54" s="54"/>
      <c r="O54" s="54"/>
      <c r="P54" s="54"/>
      <c r="Q54" s="54"/>
      <c r="R54" s="54"/>
      <c r="S54" s="56"/>
      <c r="T54" s="23"/>
    </row>
    <row r="55" spans="2:20" ht="18.75" customHeight="1">
      <c r="B55" s="31" t="s">
        <v>22</v>
      </c>
      <c r="C55" s="359">
        <f>+S33</f>
        <v>2789.6304593725458</v>
      </c>
      <c r="D55" s="350"/>
      <c r="E55" s="347">
        <f>SUM(C55:D55)</f>
        <v>2789.6304593725458</v>
      </c>
      <c r="F55" s="359">
        <f>+P33</f>
        <v>254.99893914914406</v>
      </c>
      <c r="G55" s="350">
        <f>+Q33</f>
        <v>54762.617332350339</v>
      </c>
      <c r="H55" s="348">
        <f>SUM(F55:G55)</f>
        <v>55017.616271499486</v>
      </c>
      <c r="I55" s="349">
        <f>C55+F55</f>
        <v>3044.6293985216898</v>
      </c>
      <c r="J55" s="350">
        <f>G55</f>
        <v>54762.617332350339</v>
      </c>
      <c r="K55" s="351">
        <f>+I55+J55</f>
        <v>57807.24673087203</v>
      </c>
      <c r="N55" s="54"/>
      <c r="O55" s="54"/>
      <c r="P55" s="54"/>
      <c r="Q55" s="54"/>
      <c r="R55" s="54"/>
      <c r="S55" s="56"/>
      <c r="T55" s="23"/>
    </row>
    <row r="56" spans="2:20" ht="18.75" customHeight="1" thickBot="1">
      <c r="B56" s="30"/>
      <c r="C56" s="378">
        <f>+C55/E55</f>
        <v>1</v>
      </c>
      <c r="D56" s="379"/>
      <c r="E56" s="380">
        <f>+E55/K55</f>
        <v>4.8257452432563963E-2</v>
      </c>
      <c r="F56" s="378">
        <f>+F55/H55</f>
        <v>4.6348598218211058E-3</v>
      </c>
      <c r="G56" s="379">
        <f>G55/H55</f>
        <v>0.99536514017817879</v>
      </c>
      <c r="H56" s="381">
        <f>+H55/K55</f>
        <v>0.95174254756743604</v>
      </c>
      <c r="I56" s="382">
        <f>I55/K55</f>
        <v>5.2668645727001938E-2</v>
      </c>
      <c r="J56" s="379">
        <f>J55/K55</f>
        <v>0.94733135427299808</v>
      </c>
      <c r="K56" s="383">
        <f>+K55/K$57</f>
        <v>1.1719167693204288E-2</v>
      </c>
      <c r="N56" s="54"/>
      <c r="O56" s="54"/>
      <c r="P56" s="54"/>
      <c r="Q56" s="54"/>
      <c r="R56" s="54"/>
      <c r="S56" s="56"/>
      <c r="T56" s="23"/>
    </row>
    <row r="57" spans="2:20" ht="23.25" customHeight="1" thickTop="1">
      <c r="B57" s="31" t="s">
        <v>23</v>
      </c>
      <c r="C57" s="360">
        <f>SUM(C7,C9,C11,C13,C15,C17,C19,C21,C23,C25,C27,C29,C31,C33,C35,C37,C39,C41,C43,C45,C47,C49,C51,C53,C55)</f>
        <v>1542359.7256808248</v>
      </c>
      <c r="D57" s="361"/>
      <c r="E57" s="362">
        <f>SUM(E7,E9,E11,E13,E15,E17,E19,E21,E23,E25,E27,E29,E31,E33,E35,E37,E39,E41,E43,E45,E47,E49,E51,E53,E55)</f>
        <v>1542359.7256808248</v>
      </c>
      <c r="F57" s="360">
        <f>SUM(F7,F9,F11,F13,F15,F17,F19,F21,F23,F25,F27,F29,F31,F33,F35,F37,F39,F41,F43,F45,F47,F49,F51,F53,F55)</f>
        <v>238930.49401381324</v>
      </c>
      <c r="G57" s="363">
        <f>SUM(G7,G9,G11,G13,G15,G17,G19,G21,G23,G25,G27,G29,G31,G33,G35,G37,G39,G41,G43,G45,G47,G49,G51,G53,G55)</f>
        <v>3151419.017360935</v>
      </c>
      <c r="H57" s="362">
        <f>SUM(F57:G57)</f>
        <v>3390349.5113747483</v>
      </c>
      <c r="I57" s="364">
        <f>SUM(I7,I9,I11,I13,I15,I17,I19,I21,I23,I25,I27,I29,I31,I33,I35,I37,I39,I41,I43,I45,I47,I49,I51,I53,I55)</f>
        <v>1781290.2196946372</v>
      </c>
      <c r="J57" s="363">
        <f>SUM(J7,J9,J11,J13,J15,J17,J19,J21,J23,J25,J27,J29,J31,J33,J35,J37,J39,J41,J43,J45,J47,J49,J51,J53,J55)</f>
        <v>3151419.017360935</v>
      </c>
      <c r="K57" s="365">
        <f>SUM(I57:J57)</f>
        <v>4932709.2370555717</v>
      </c>
      <c r="P57" s="54"/>
      <c r="Q57" s="54"/>
      <c r="R57" s="54"/>
      <c r="S57" s="56"/>
      <c r="T57" s="39"/>
    </row>
    <row r="58" spans="2:20" ht="18.75" customHeight="1" thickBot="1">
      <c r="B58" s="32"/>
      <c r="C58" s="366">
        <f>C57/E57</f>
        <v>1</v>
      </c>
      <c r="D58" s="367"/>
      <c r="E58" s="368">
        <f>E57/K57</f>
        <v>0.3126800408372517</v>
      </c>
      <c r="F58" s="366">
        <f>F57/H57</f>
        <v>7.0473705797055017E-2</v>
      </c>
      <c r="G58" s="367">
        <f>G57/H57</f>
        <v>0.92952629420294497</v>
      </c>
      <c r="H58" s="368">
        <f>H57/K57</f>
        <v>0.68731995916274857</v>
      </c>
      <c r="I58" s="369">
        <f>I57/K57</f>
        <v>0.36111802542773092</v>
      </c>
      <c r="J58" s="367">
        <f>J57/K57</f>
        <v>0.63888197457226914</v>
      </c>
      <c r="K58" s="370"/>
      <c r="Q58" s="54"/>
      <c r="R58" s="54"/>
      <c r="S58" s="56"/>
      <c r="T58" s="39"/>
    </row>
    <row r="59" spans="2:20">
      <c r="B59" s="13"/>
      <c r="C59" s="13"/>
      <c r="D59" s="13"/>
      <c r="E59" s="13"/>
      <c r="F59" s="13"/>
      <c r="G59" s="13"/>
      <c r="H59" s="13"/>
      <c r="I59" s="13"/>
      <c r="J59" s="13"/>
      <c r="K59" s="13"/>
      <c r="Q59" s="54"/>
      <c r="R59" s="54"/>
      <c r="S59" s="56"/>
      <c r="T59" s="39"/>
    </row>
    <row r="60" spans="2:20">
      <c r="B60" s="10" t="s">
        <v>63</v>
      </c>
      <c r="C60" s="10"/>
      <c r="D60" s="10"/>
      <c r="E60" s="10"/>
      <c r="F60" s="10"/>
      <c r="G60" s="10"/>
      <c r="H60" s="10"/>
      <c r="I60" s="10"/>
      <c r="J60" s="10"/>
      <c r="K60" s="10"/>
      <c r="Q60" s="54"/>
      <c r="R60" s="54"/>
      <c r="S60" s="56"/>
      <c r="T60" s="23"/>
    </row>
    <row r="61" spans="2:20">
      <c r="B61" s="13"/>
      <c r="C61" s="13"/>
      <c r="D61" s="13"/>
      <c r="E61" s="13"/>
      <c r="F61" s="13"/>
      <c r="G61" s="13"/>
      <c r="H61" s="13"/>
      <c r="I61" s="10"/>
      <c r="J61" s="13"/>
      <c r="K61" s="10"/>
      <c r="Q61" s="54"/>
      <c r="R61" s="54"/>
      <c r="S61" s="56"/>
    </row>
    <row r="62" spans="2:20" ht="16.5">
      <c r="B62" s="62" t="s">
        <v>100</v>
      </c>
      <c r="C62" s="10"/>
      <c r="D62" s="10"/>
      <c r="E62" s="10"/>
      <c r="F62" s="10"/>
      <c r="G62" s="10"/>
      <c r="H62" s="10"/>
      <c r="I62" s="10"/>
      <c r="J62" s="10"/>
      <c r="K62" s="10"/>
      <c r="L62" s="178"/>
      <c r="Q62" s="54"/>
      <c r="R62" s="54"/>
    </row>
    <row r="63" spans="2:20" ht="16.5">
      <c r="B63" s="62" t="s">
        <v>101</v>
      </c>
      <c r="C63" s="13"/>
      <c r="D63" s="13"/>
      <c r="E63" s="13"/>
      <c r="F63" s="13"/>
      <c r="G63" s="13"/>
      <c r="H63" s="13"/>
      <c r="I63" s="13"/>
      <c r="J63" s="13"/>
      <c r="K63" s="10"/>
      <c r="Q63" s="54"/>
      <c r="R63" s="54"/>
      <c r="S63" s="63"/>
    </row>
    <row r="64" spans="2:20" ht="16.5">
      <c r="B64" s="64" t="s">
        <v>102</v>
      </c>
      <c r="C64" s="10"/>
      <c r="D64" s="10"/>
      <c r="E64" s="10"/>
      <c r="F64" s="10"/>
      <c r="G64" s="10"/>
      <c r="H64" s="10"/>
      <c r="I64" s="10"/>
      <c r="J64" s="10"/>
      <c r="K64" s="10"/>
      <c r="Q64" s="54"/>
      <c r="R64" s="54"/>
      <c r="S64" s="63"/>
    </row>
    <row r="65" spans="2:26" ht="16.5">
      <c r="B65" s="62" t="s">
        <v>103</v>
      </c>
      <c r="C65" s="13"/>
      <c r="D65" s="13"/>
      <c r="E65" s="13"/>
      <c r="F65" s="13"/>
      <c r="G65" s="13"/>
      <c r="H65" s="13"/>
      <c r="I65" s="10"/>
      <c r="J65" s="13"/>
      <c r="K65" s="13"/>
      <c r="Q65" s="54"/>
      <c r="R65" s="54"/>
      <c r="S65" s="63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  <c r="K66" s="10"/>
      <c r="Q66" s="54"/>
      <c r="R66" s="55"/>
      <c r="S66" s="63"/>
    </row>
    <row r="67" spans="2:26">
      <c r="B67" s="13"/>
      <c r="C67" s="13"/>
      <c r="D67" s="13"/>
      <c r="E67" s="13"/>
      <c r="F67" s="13"/>
      <c r="G67" s="13"/>
      <c r="H67" s="13"/>
      <c r="I67" s="13"/>
      <c r="J67" s="13"/>
      <c r="K67" s="13"/>
      <c r="N67" s="54"/>
      <c r="O67" s="65"/>
      <c r="P67" s="54"/>
      <c r="Q67" s="54"/>
      <c r="R67" s="54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N68" s="54"/>
      <c r="O68" s="439"/>
      <c r="P68" s="54"/>
      <c r="Q68" s="54"/>
      <c r="R68" s="54"/>
    </row>
    <row r="69" spans="2:26">
      <c r="B69" s="13"/>
      <c r="C69" s="13"/>
      <c r="D69" s="13"/>
      <c r="E69" s="13"/>
      <c r="F69" s="13"/>
      <c r="G69" s="13"/>
      <c r="H69" s="13"/>
      <c r="I69" s="66"/>
      <c r="J69" s="66"/>
      <c r="K69" s="66"/>
      <c r="L69" s="66"/>
      <c r="M69" s="67"/>
      <c r="N69" s="54"/>
      <c r="O69" s="65"/>
      <c r="P69" s="54"/>
      <c r="Q69" s="54"/>
      <c r="R69" s="54"/>
    </row>
    <row r="70" spans="2:26">
      <c r="B70" s="10"/>
      <c r="C70" s="10"/>
      <c r="D70" s="10"/>
      <c r="E70" s="10"/>
      <c r="F70" s="10"/>
      <c r="G70" s="13"/>
      <c r="H70" s="13"/>
      <c r="I70" s="68"/>
      <c r="J70" s="68"/>
      <c r="K70" s="68"/>
      <c r="L70" s="68"/>
      <c r="M70" s="69"/>
      <c r="N70" s="54"/>
      <c r="O70" s="65"/>
      <c r="P70" s="54"/>
      <c r="Q70" s="54"/>
      <c r="R70" s="54"/>
      <c r="T70" s="39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54"/>
      <c r="O71" s="65"/>
      <c r="P71" s="54"/>
      <c r="Q71" s="72"/>
      <c r="R71" s="72"/>
    </row>
    <row r="72" spans="2:26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70"/>
      <c r="O72" s="65"/>
      <c r="P72" s="54"/>
      <c r="Q72" s="72"/>
      <c r="R72" s="72"/>
    </row>
    <row r="73" spans="2:26">
      <c r="B73" s="13"/>
      <c r="C73" s="13"/>
      <c r="D73" s="13"/>
      <c r="E73" s="13"/>
      <c r="F73" s="13"/>
      <c r="G73" s="13"/>
      <c r="H73" s="13"/>
      <c r="I73" s="10"/>
      <c r="J73" s="13"/>
      <c r="K73" s="13"/>
      <c r="Q73" s="72"/>
      <c r="R73" s="72"/>
    </row>
    <row r="74" spans="2:26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18"/>
      <c r="Q74" s="72"/>
      <c r="R74" s="72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M75" s="18"/>
      <c r="Q75" s="72"/>
      <c r="R75" s="72"/>
    </row>
    <row r="76" spans="2:26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18"/>
      <c r="Q76" s="72"/>
      <c r="R76" s="72"/>
    </row>
    <row r="77" spans="2:26">
      <c r="B77" s="13"/>
      <c r="C77" s="13"/>
      <c r="D77" s="13"/>
      <c r="E77" s="13"/>
      <c r="F77" s="13"/>
      <c r="G77" s="13"/>
      <c r="H77" s="13"/>
      <c r="I77" s="10"/>
      <c r="J77" s="13"/>
      <c r="K77" s="13"/>
      <c r="M77" s="461"/>
      <c r="N77" s="461"/>
      <c r="O77" s="461"/>
      <c r="P77" s="461"/>
      <c r="Q77" s="457"/>
      <c r="R77" s="709"/>
      <c r="S77" s="709"/>
      <c r="T77" s="709"/>
      <c r="U77" s="709"/>
      <c r="V77" s="709"/>
      <c r="W77" s="709"/>
      <c r="X77" s="709"/>
      <c r="Y77" s="709"/>
      <c r="Z77" s="709"/>
    </row>
    <row r="78" spans="2:26" ht="12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61"/>
      <c r="N78" s="461"/>
      <c r="O78" s="461"/>
      <c r="P78" s="461"/>
      <c r="Q78" s="457"/>
      <c r="R78" s="709"/>
      <c r="S78" s="710"/>
      <c r="T78" s="710"/>
      <c r="U78" s="710"/>
      <c r="V78" s="710"/>
      <c r="W78" s="710"/>
      <c r="X78" s="710"/>
      <c r="Y78" s="710"/>
      <c r="Z78" s="710"/>
    </row>
    <row r="79" spans="2:26" ht="12.75" customHeight="1">
      <c r="B79" s="13"/>
      <c r="C79" s="13"/>
      <c r="D79" s="13"/>
      <c r="E79" s="13"/>
      <c r="F79" s="13"/>
      <c r="G79" s="13"/>
      <c r="H79" s="13"/>
      <c r="I79" s="13"/>
      <c r="J79" s="13"/>
      <c r="K79" s="13"/>
      <c r="M79" s="461"/>
      <c r="N79" s="461"/>
      <c r="O79" s="461" t="s">
        <v>78</v>
      </c>
      <c r="P79" s="461"/>
      <c r="Q79" s="457"/>
      <c r="R79" s="709"/>
      <c r="S79" s="710"/>
      <c r="T79" s="710"/>
      <c r="U79" s="710"/>
      <c r="V79" s="710"/>
      <c r="W79" s="710"/>
      <c r="X79" s="710"/>
      <c r="Y79" s="710"/>
      <c r="Z79" s="710"/>
    </row>
    <row r="80" spans="2:26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61"/>
      <c r="N80" s="461" t="s">
        <v>12</v>
      </c>
      <c r="O80" s="473">
        <v>361215.63056199002</v>
      </c>
      <c r="P80" s="461"/>
      <c r="Q80" s="457"/>
      <c r="R80" s="709"/>
      <c r="S80" s="710"/>
      <c r="T80" s="710"/>
      <c r="U80" s="710"/>
      <c r="V80" s="710"/>
      <c r="W80" s="710"/>
      <c r="X80" s="710"/>
      <c r="Y80" s="710"/>
      <c r="Z80" s="710"/>
    </row>
    <row r="81" spans="2:26">
      <c r="B81" s="13"/>
      <c r="C81" s="13"/>
      <c r="D81" s="13"/>
      <c r="E81" s="13"/>
      <c r="F81" s="13"/>
      <c r="G81" s="13"/>
      <c r="H81" s="13"/>
      <c r="I81" s="10"/>
      <c r="J81" s="13"/>
      <c r="K81" s="13"/>
      <c r="M81" s="461"/>
      <c r="N81" s="461" t="s">
        <v>2</v>
      </c>
      <c r="O81" s="473">
        <v>256353.31594975269</v>
      </c>
      <c r="P81" s="461"/>
      <c r="Q81" s="457"/>
      <c r="R81" s="709"/>
      <c r="S81" s="710"/>
      <c r="T81" s="710"/>
      <c r="U81" s="710"/>
      <c r="V81" s="710"/>
      <c r="W81" s="710"/>
      <c r="X81" s="710"/>
      <c r="Y81" s="710"/>
      <c r="Z81" s="710"/>
    </row>
    <row r="82" spans="2:26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61"/>
      <c r="N82" s="461" t="s">
        <v>15</v>
      </c>
      <c r="O82" s="473">
        <v>148813.07289094449</v>
      </c>
      <c r="P82" s="461"/>
      <c r="Q82" s="457"/>
      <c r="R82" s="709"/>
      <c r="S82" s="711"/>
      <c r="T82" s="711"/>
      <c r="U82" s="711"/>
      <c r="V82" s="711"/>
      <c r="W82" s="711"/>
      <c r="X82" s="711"/>
      <c r="Y82" s="711"/>
      <c r="Z82" s="711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M83" s="461"/>
      <c r="N83" s="461" t="s">
        <v>8</v>
      </c>
      <c r="O83" s="473">
        <v>125998.86520557968</v>
      </c>
      <c r="P83" s="461"/>
      <c r="Q83" s="461"/>
      <c r="R83" s="712"/>
      <c r="S83" s="689"/>
      <c r="T83" s="689"/>
      <c r="U83" s="689"/>
      <c r="V83" s="689"/>
      <c r="W83" s="689"/>
      <c r="X83" s="689"/>
      <c r="Y83" s="689"/>
      <c r="Z83" s="689"/>
    </row>
    <row r="84" spans="2:26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61"/>
      <c r="N84" s="461" t="s">
        <v>5</v>
      </c>
      <c r="O84" s="473">
        <v>118593.73550889199</v>
      </c>
      <c r="P84" s="461"/>
      <c r="Q84" s="461"/>
      <c r="R84" s="712"/>
      <c r="S84" s="689"/>
      <c r="T84" s="689"/>
      <c r="U84" s="689"/>
      <c r="V84" s="689"/>
      <c r="W84" s="689"/>
      <c r="X84" s="689"/>
      <c r="Y84" s="689"/>
      <c r="Z84" s="689"/>
    </row>
    <row r="85" spans="2:26">
      <c r="B85" s="13"/>
      <c r="C85" s="13"/>
      <c r="D85" s="13"/>
      <c r="E85" s="13"/>
      <c r="F85" s="13"/>
      <c r="G85" s="13"/>
      <c r="H85" s="13"/>
      <c r="I85" s="10"/>
      <c r="J85" s="13"/>
      <c r="K85" s="13"/>
      <c r="M85" s="461"/>
      <c r="N85" s="461" t="s">
        <v>1</v>
      </c>
      <c r="O85" s="473">
        <v>107507.02357240167</v>
      </c>
      <c r="P85" s="461"/>
      <c r="Q85" s="457"/>
      <c r="R85" s="712"/>
      <c r="S85" s="689"/>
      <c r="T85" s="689"/>
      <c r="U85" s="689"/>
      <c r="V85" s="689"/>
      <c r="W85" s="689"/>
      <c r="X85" s="689"/>
      <c r="Y85" s="689"/>
      <c r="Z85" s="689"/>
    </row>
    <row r="86" spans="2:26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61"/>
      <c r="N86" s="461" t="s">
        <v>56</v>
      </c>
      <c r="O86" s="473">
        <f>O87-SUM(O80:O85)</f>
        <v>423878.08199126436</v>
      </c>
      <c r="P86" s="461"/>
      <c r="Q86" s="457"/>
      <c r="R86" s="712"/>
      <c r="S86" s="689"/>
      <c r="T86" s="689"/>
      <c r="U86" s="689"/>
      <c r="V86" s="689"/>
      <c r="W86" s="689"/>
      <c r="X86" s="689"/>
      <c r="Y86" s="689"/>
      <c r="Z86" s="689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M87" s="461"/>
      <c r="N87" s="461"/>
      <c r="O87" s="474">
        <f>E57</f>
        <v>1542359.7256808248</v>
      </c>
      <c r="P87" s="461"/>
      <c r="Q87" s="457"/>
      <c r="R87" s="712"/>
      <c r="S87" s="689"/>
      <c r="T87" s="689"/>
      <c r="U87" s="689"/>
      <c r="V87" s="689"/>
      <c r="W87" s="689"/>
      <c r="X87" s="689"/>
      <c r="Y87" s="689"/>
      <c r="Z87" s="689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M88" s="461"/>
      <c r="N88" s="461"/>
      <c r="O88" s="474"/>
      <c r="P88" s="461"/>
      <c r="Q88" s="697"/>
      <c r="R88" s="712"/>
      <c r="S88" s="689"/>
      <c r="T88" s="689"/>
      <c r="U88" s="689"/>
      <c r="V88" s="689"/>
      <c r="W88" s="689"/>
      <c r="X88" s="689"/>
      <c r="Y88" s="689"/>
      <c r="Z88" s="689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M89" s="461"/>
      <c r="N89" s="461"/>
      <c r="O89" s="474"/>
      <c r="P89" s="461"/>
      <c r="Q89" s="697"/>
      <c r="R89" s="712"/>
      <c r="S89" s="689"/>
      <c r="T89" s="689"/>
      <c r="U89" s="689"/>
      <c r="V89" s="689"/>
      <c r="W89" s="689"/>
      <c r="X89" s="689"/>
      <c r="Y89" s="689"/>
      <c r="Z89" s="689"/>
    </row>
    <row r="90" spans="2:26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61"/>
      <c r="N90" s="461"/>
      <c r="O90" s="461"/>
      <c r="P90" s="461"/>
      <c r="Q90" s="457"/>
      <c r="R90" s="712"/>
      <c r="S90" s="689"/>
      <c r="T90" s="689"/>
      <c r="U90" s="689"/>
      <c r="V90" s="689"/>
      <c r="W90" s="689"/>
      <c r="X90" s="689"/>
      <c r="Y90" s="689"/>
      <c r="Z90" s="689"/>
    </row>
    <row r="91" spans="2:26">
      <c r="B91" s="13"/>
      <c r="C91" s="13"/>
      <c r="D91" s="13"/>
      <c r="E91" s="13"/>
      <c r="F91" s="13"/>
      <c r="G91" s="13"/>
      <c r="H91" s="13"/>
      <c r="I91" s="10"/>
      <c r="J91" s="13"/>
      <c r="K91" s="13"/>
      <c r="M91" s="461"/>
      <c r="N91" s="461"/>
      <c r="O91" s="461"/>
      <c r="P91" s="461"/>
      <c r="Q91" s="461"/>
      <c r="R91" s="712"/>
      <c r="S91" s="689"/>
      <c r="T91" s="689"/>
      <c r="U91" s="689"/>
      <c r="V91" s="689"/>
      <c r="W91" s="689"/>
      <c r="X91" s="689"/>
      <c r="Y91" s="689"/>
      <c r="Z91" s="689"/>
    </row>
    <row r="92" spans="2:26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61"/>
      <c r="N92" s="461"/>
      <c r="O92" s="461"/>
      <c r="P92" s="461"/>
      <c r="Q92" s="461"/>
      <c r="R92" s="712"/>
      <c r="S92" s="689"/>
      <c r="T92" s="689"/>
      <c r="U92" s="689"/>
      <c r="V92" s="689"/>
      <c r="W92" s="689"/>
      <c r="X92" s="689"/>
      <c r="Y92" s="689"/>
      <c r="Z92" s="689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M93" s="461"/>
      <c r="N93" s="461"/>
      <c r="O93" s="461"/>
      <c r="P93" s="461"/>
      <c r="Q93" s="461"/>
      <c r="R93" s="712"/>
      <c r="S93" s="689"/>
      <c r="T93" s="689"/>
      <c r="U93" s="689"/>
      <c r="V93" s="689"/>
      <c r="W93" s="689"/>
      <c r="X93" s="689"/>
      <c r="Y93" s="689"/>
      <c r="Z93" s="689"/>
    </row>
    <row r="94" spans="2:26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61"/>
      <c r="N94" s="461"/>
      <c r="O94" s="461"/>
      <c r="P94" s="461"/>
      <c r="Q94" s="461"/>
      <c r="R94" s="712"/>
      <c r="S94" s="689"/>
      <c r="T94" s="689"/>
      <c r="U94" s="689"/>
      <c r="V94" s="689"/>
      <c r="W94" s="689"/>
      <c r="X94" s="689"/>
      <c r="Y94" s="689"/>
      <c r="Z94" s="689"/>
    </row>
    <row r="95" spans="2:26">
      <c r="B95" s="13"/>
      <c r="C95" s="13"/>
      <c r="D95" s="13"/>
      <c r="E95" s="13"/>
      <c r="F95" s="13"/>
      <c r="G95" s="13"/>
      <c r="H95" s="13"/>
      <c r="I95" s="10"/>
      <c r="J95" s="13"/>
      <c r="K95" s="13"/>
      <c r="M95" s="461"/>
      <c r="N95" s="461"/>
      <c r="O95" s="461"/>
      <c r="P95" s="461"/>
      <c r="Q95" s="457"/>
      <c r="R95" s="712"/>
      <c r="S95" s="689"/>
      <c r="T95" s="689"/>
      <c r="U95" s="689"/>
      <c r="V95" s="689"/>
      <c r="W95" s="689"/>
      <c r="X95" s="689"/>
      <c r="Y95" s="689"/>
      <c r="Z95" s="689"/>
    </row>
    <row r="96" spans="2:26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61"/>
      <c r="N96" s="461"/>
      <c r="O96" s="461"/>
      <c r="P96" s="461"/>
      <c r="Q96" s="457"/>
      <c r="R96" s="712"/>
      <c r="S96" s="689"/>
      <c r="T96" s="689"/>
      <c r="U96" s="689"/>
      <c r="V96" s="689"/>
      <c r="W96" s="689"/>
      <c r="X96" s="689"/>
      <c r="Y96" s="689"/>
      <c r="Z96" s="689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M97" s="461"/>
      <c r="N97" s="461"/>
      <c r="O97" s="461"/>
      <c r="P97" s="461"/>
      <c r="Q97" s="457"/>
      <c r="R97" s="712"/>
      <c r="S97" s="689"/>
      <c r="T97" s="689"/>
      <c r="U97" s="689"/>
      <c r="V97" s="689"/>
      <c r="W97" s="689"/>
      <c r="X97" s="689"/>
      <c r="Y97" s="689"/>
      <c r="Z97" s="689"/>
    </row>
    <row r="98" spans="2:26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61"/>
      <c r="N98" s="461"/>
      <c r="O98" s="461"/>
      <c r="P98" s="461"/>
      <c r="Q98" s="461"/>
      <c r="R98" s="712"/>
      <c r="S98" s="689"/>
      <c r="T98" s="689"/>
      <c r="U98" s="689"/>
      <c r="V98" s="689"/>
      <c r="W98" s="689"/>
      <c r="X98" s="689"/>
      <c r="Y98" s="689"/>
      <c r="Z98" s="689"/>
    </row>
    <row r="99" spans="2:26">
      <c r="B99" s="13"/>
      <c r="C99" s="13"/>
      <c r="D99" s="13"/>
      <c r="E99" s="13"/>
      <c r="F99" s="13"/>
      <c r="G99" s="13"/>
      <c r="H99" s="13"/>
      <c r="I99" s="10"/>
      <c r="J99" s="13"/>
      <c r="K99" s="13"/>
      <c r="M99" s="461"/>
      <c r="N99" s="461"/>
      <c r="O99" s="461"/>
      <c r="P99" s="461"/>
      <c r="Q99" s="461"/>
      <c r="R99" s="712"/>
      <c r="S99" s="689"/>
      <c r="T99" s="689"/>
      <c r="U99" s="689"/>
      <c r="V99" s="689"/>
      <c r="W99" s="689"/>
      <c r="X99" s="689"/>
      <c r="Y99" s="689"/>
      <c r="Z99" s="689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61"/>
      <c r="N100" s="461"/>
      <c r="O100" s="461"/>
      <c r="P100" s="461"/>
      <c r="Q100" s="461"/>
      <c r="R100" s="712"/>
      <c r="S100" s="689"/>
      <c r="T100" s="689"/>
      <c r="U100" s="689"/>
      <c r="V100" s="689"/>
      <c r="W100" s="689"/>
      <c r="X100" s="689"/>
      <c r="Y100" s="689"/>
      <c r="Z100" s="689"/>
    </row>
    <row r="101" spans="2:26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M101" s="461"/>
      <c r="N101" s="461"/>
      <c r="O101" s="461"/>
      <c r="P101" s="461"/>
      <c r="Q101" s="461"/>
      <c r="R101" s="712"/>
      <c r="S101" s="689"/>
      <c r="T101" s="689"/>
      <c r="U101" s="689"/>
      <c r="V101" s="689"/>
      <c r="W101" s="689"/>
      <c r="X101" s="689"/>
      <c r="Y101" s="689"/>
      <c r="Z101" s="689"/>
    </row>
    <row r="102" spans="2:2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61"/>
      <c r="N102" s="461"/>
      <c r="O102" s="461"/>
      <c r="P102" s="461"/>
      <c r="Q102" s="461"/>
      <c r="R102" s="712"/>
      <c r="S102" s="713"/>
      <c r="T102" s="689"/>
      <c r="U102" s="689"/>
      <c r="V102" s="713"/>
      <c r="W102" s="713"/>
      <c r="X102" s="713"/>
      <c r="Y102" s="689"/>
      <c r="Z102" s="689"/>
    </row>
    <row r="103" spans="2:26">
      <c r="B103" s="13"/>
      <c r="C103" s="13"/>
      <c r="D103" s="13"/>
      <c r="E103" s="13"/>
      <c r="F103" s="13"/>
      <c r="G103" s="13"/>
      <c r="H103" s="13"/>
      <c r="I103" s="10"/>
      <c r="J103" s="13"/>
      <c r="K103" s="13"/>
      <c r="M103" s="461"/>
      <c r="N103" s="461"/>
      <c r="O103" s="461"/>
      <c r="P103" s="461"/>
      <c r="Q103" s="461"/>
      <c r="R103" s="712"/>
      <c r="S103" s="689"/>
      <c r="T103" s="689"/>
      <c r="U103" s="689"/>
      <c r="V103" s="689"/>
      <c r="W103" s="689"/>
      <c r="X103" s="689"/>
      <c r="Y103" s="689"/>
      <c r="Z103" s="689"/>
    </row>
    <row r="104" spans="2:2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61"/>
      <c r="N104" s="461"/>
      <c r="O104" s="461"/>
      <c r="P104" s="461"/>
      <c r="Q104" s="457"/>
      <c r="R104" s="712"/>
      <c r="S104" s="689"/>
      <c r="T104" s="689"/>
      <c r="U104" s="689"/>
      <c r="V104" s="689"/>
      <c r="W104" s="689"/>
      <c r="X104" s="689"/>
      <c r="Y104" s="689"/>
      <c r="Z104" s="689"/>
    </row>
    <row r="105" spans="2:26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M105" s="461"/>
      <c r="N105" s="461"/>
      <c r="O105" s="461"/>
      <c r="P105" s="461"/>
      <c r="Q105" s="457"/>
      <c r="R105" s="712"/>
      <c r="S105" s="689"/>
      <c r="T105" s="689"/>
      <c r="U105" s="689"/>
      <c r="V105" s="689"/>
      <c r="W105" s="689"/>
      <c r="X105" s="689"/>
      <c r="Y105" s="689"/>
      <c r="Z105" s="689"/>
    </row>
    <row r="106" spans="2:2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61"/>
      <c r="N106" s="461"/>
      <c r="O106" s="461"/>
      <c r="P106" s="461"/>
      <c r="Q106" s="457"/>
      <c r="R106" s="712"/>
      <c r="S106" s="713"/>
      <c r="T106" s="689"/>
      <c r="U106" s="689"/>
      <c r="V106" s="689"/>
      <c r="W106" s="689"/>
      <c r="X106" s="689"/>
      <c r="Y106" s="689"/>
      <c r="Z106" s="689"/>
    </row>
    <row r="107" spans="2:26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M107" s="461"/>
      <c r="N107" s="461"/>
      <c r="O107" s="461"/>
      <c r="P107" s="461"/>
      <c r="Q107" s="457"/>
      <c r="R107" s="712"/>
      <c r="S107" s="689"/>
      <c r="T107" s="689"/>
      <c r="U107" s="689"/>
      <c r="V107" s="689"/>
      <c r="W107" s="689"/>
      <c r="X107" s="689"/>
      <c r="Y107" s="689"/>
      <c r="Z107" s="689"/>
    </row>
    <row r="108" spans="2:26" ht="12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61"/>
      <c r="N108" s="461"/>
      <c r="O108" s="461"/>
      <c r="P108" s="461"/>
      <c r="Q108" s="457"/>
      <c r="R108" s="712"/>
      <c r="S108" s="713"/>
      <c r="T108" s="689"/>
      <c r="U108" s="689"/>
      <c r="V108" s="713"/>
      <c r="W108" s="713"/>
      <c r="X108" s="713"/>
      <c r="Y108" s="689"/>
      <c r="Z108" s="689"/>
    </row>
    <row r="109" spans="2:26">
      <c r="B109" s="13"/>
      <c r="C109" s="13"/>
      <c r="D109" s="13"/>
      <c r="E109" s="13"/>
      <c r="F109" s="13"/>
      <c r="G109" s="13"/>
      <c r="H109" s="13"/>
      <c r="I109" s="10"/>
      <c r="J109" s="13"/>
      <c r="K109" s="13"/>
      <c r="M109" s="461"/>
      <c r="N109" s="461"/>
      <c r="O109" s="461"/>
      <c r="P109" s="461"/>
      <c r="Q109" s="457"/>
      <c r="R109" s="712"/>
      <c r="S109" s="689"/>
      <c r="T109" s="689"/>
      <c r="U109" s="689"/>
      <c r="V109" s="689"/>
      <c r="W109" s="689"/>
      <c r="X109" s="689"/>
      <c r="Y109" s="689"/>
      <c r="Z109" s="689"/>
    </row>
    <row r="110" spans="2:2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61"/>
      <c r="N110" s="461"/>
      <c r="O110" s="461"/>
      <c r="P110" s="461"/>
      <c r="Q110" s="457"/>
      <c r="R110" s="712"/>
      <c r="S110" s="689"/>
      <c r="T110" s="689"/>
      <c r="U110" s="689"/>
      <c r="V110" s="713"/>
      <c r="W110" s="713"/>
      <c r="X110" s="689"/>
      <c r="Y110" s="689"/>
      <c r="Z110" s="689"/>
    </row>
    <row r="111" spans="2:26">
      <c r="B111" s="13"/>
      <c r="C111" s="13"/>
      <c r="D111" s="13"/>
      <c r="E111" s="13"/>
      <c r="F111" s="13"/>
      <c r="G111" s="13"/>
      <c r="H111" s="13"/>
      <c r="I111" s="10"/>
      <c r="J111" s="13"/>
      <c r="K111" s="13"/>
      <c r="M111" s="461"/>
      <c r="N111" s="461"/>
      <c r="O111" s="461"/>
      <c r="P111" s="461"/>
      <c r="Q111" s="461"/>
      <c r="T111"/>
    </row>
    <row r="112" spans="2:2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61"/>
      <c r="N112" s="461"/>
      <c r="O112" s="461"/>
      <c r="P112" s="461"/>
      <c r="Q112" s="457"/>
      <c r="R112"/>
      <c r="T112"/>
    </row>
    <row r="113" spans="2:20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61"/>
      <c r="N113" s="461"/>
      <c r="O113" s="461"/>
      <c r="P113" s="461"/>
      <c r="Q113" s="697"/>
      <c r="R113"/>
      <c r="T113"/>
    </row>
    <row r="114" spans="2:20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61"/>
      <c r="N114" s="461"/>
      <c r="O114" s="461"/>
      <c r="P114" s="461"/>
      <c r="Q114" s="697"/>
      <c r="R114"/>
      <c r="T114"/>
    </row>
    <row r="115" spans="2:20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M115" s="461"/>
      <c r="N115" s="461"/>
      <c r="O115" s="461" t="s">
        <v>79</v>
      </c>
      <c r="R115"/>
      <c r="T115"/>
    </row>
    <row r="116" spans="2:20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61"/>
      <c r="N116" s="461" t="s">
        <v>12</v>
      </c>
      <c r="O116" s="473">
        <v>1736959.9556201512</v>
      </c>
      <c r="P116" s="462"/>
      <c r="Q116" s="457"/>
      <c r="R116"/>
      <c r="T116"/>
    </row>
    <row r="117" spans="2:20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61"/>
      <c r="N117" s="461" t="s">
        <v>2</v>
      </c>
      <c r="O117" s="473">
        <v>170799.83007654504</v>
      </c>
      <c r="P117" s="462"/>
      <c r="Q117" s="457"/>
      <c r="R117"/>
      <c r="T117"/>
    </row>
    <row r="118" spans="2:20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61"/>
      <c r="N118" s="461" t="s">
        <v>10</v>
      </c>
      <c r="O118" s="473">
        <v>159619.00754665438</v>
      </c>
      <c r="P118" s="462"/>
      <c r="Q118" s="457"/>
      <c r="R118"/>
      <c r="T118"/>
    </row>
    <row r="119" spans="2:20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61"/>
      <c r="N119" s="461" t="s">
        <v>17</v>
      </c>
      <c r="O119" s="473">
        <v>152632.69038388247</v>
      </c>
      <c r="P119" s="462"/>
      <c r="Q119" s="457"/>
      <c r="R119"/>
      <c r="T119"/>
    </row>
    <row r="120" spans="2:20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61"/>
      <c r="N120" s="461" t="s">
        <v>39</v>
      </c>
      <c r="O120" s="473">
        <v>147561.09706181721</v>
      </c>
      <c r="P120" s="462"/>
      <c r="Q120" s="457"/>
      <c r="R120"/>
      <c r="T120"/>
    </row>
    <row r="121" spans="2:20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61"/>
      <c r="N121" s="461" t="s">
        <v>8</v>
      </c>
      <c r="O121" s="473">
        <v>120350.96897722717</v>
      </c>
      <c r="P121" s="462"/>
      <c r="Q121" s="457"/>
      <c r="R121"/>
      <c r="T121"/>
    </row>
    <row r="122" spans="2:20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61"/>
      <c r="N122" s="461" t="s">
        <v>56</v>
      </c>
      <c r="O122" s="473">
        <f>O123-SUM(O116:O121)</f>
        <v>902425.96170847071</v>
      </c>
      <c r="P122" s="462"/>
      <c r="Q122" s="457"/>
      <c r="R122"/>
      <c r="T122"/>
    </row>
    <row r="123" spans="2:20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61"/>
      <c r="N123" s="461"/>
      <c r="O123" s="474">
        <f>H57</f>
        <v>3390349.5113747483</v>
      </c>
      <c r="P123" s="462"/>
      <c r="Q123" s="457"/>
      <c r="R123"/>
      <c r="T123"/>
    </row>
    <row r="124" spans="2:20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61"/>
      <c r="N124" s="461"/>
      <c r="O124" s="461"/>
      <c r="P124" s="461"/>
      <c r="Q124" s="457"/>
      <c r="R124"/>
      <c r="T124"/>
    </row>
    <row r="125" spans="2:20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61"/>
      <c r="N125" s="461"/>
      <c r="O125" s="461"/>
      <c r="P125" s="461"/>
      <c r="Q125" s="457"/>
      <c r="R125"/>
      <c r="T125"/>
    </row>
    <row r="126" spans="2:20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61"/>
      <c r="N126" s="461"/>
      <c r="O126" s="461"/>
      <c r="P126" s="461"/>
      <c r="Q126" s="457"/>
      <c r="R126"/>
      <c r="T126"/>
    </row>
    <row r="127" spans="2:20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61"/>
      <c r="N127" s="461"/>
      <c r="O127" s="461"/>
      <c r="P127" s="461"/>
      <c r="Q127" s="457"/>
      <c r="R127"/>
      <c r="T127"/>
    </row>
    <row r="128" spans="2:20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61"/>
      <c r="N128" s="461"/>
      <c r="O128" s="461"/>
      <c r="P128" s="461"/>
      <c r="Q128" s="461"/>
      <c r="T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61"/>
      <c r="N129" s="461"/>
      <c r="O129" s="461"/>
      <c r="P129" s="461"/>
      <c r="Q129" s="457"/>
      <c r="R129"/>
      <c r="T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61"/>
      <c r="N130" s="461"/>
      <c r="O130" s="461"/>
      <c r="P130" s="461"/>
      <c r="Q130" s="457"/>
      <c r="R130"/>
      <c r="T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61"/>
      <c r="N131" s="461"/>
      <c r="O131" s="461"/>
      <c r="P131" s="461"/>
      <c r="Q131" s="461"/>
      <c r="R131"/>
      <c r="S131"/>
      <c r="T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61"/>
      <c r="N132" s="461"/>
      <c r="O132" s="461"/>
      <c r="P132" s="461"/>
      <c r="Q132" s="461"/>
      <c r="R132"/>
      <c r="S132"/>
      <c r="T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61"/>
      <c r="N133" s="461"/>
      <c r="O133" s="461"/>
      <c r="P133" s="461"/>
      <c r="Q133" s="461"/>
      <c r="R133"/>
      <c r="S133"/>
      <c r="T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61"/>
      <c r="N134" s="461"/>
      <c r="O134" s="461"/>
      <c r="P134" s="461"/>
      <c r="Q134" s="461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61"/>
      <c r="N135" s="461"/>
      <c r="O135" s="462">
        <f>MAX(J7,J9,J11,J13,J15,J17,J19,J21,J23,J25,J27,J29,J31,J33,J37,J39,J41,J43,J45,J47,J49,J51,J53,J55)</f>
        <v>157520.45101924424</v>
      </c>
      <c r="P135" s="461"/>
      <c r="Q135" s="461"/>
      <c r="R135" s="54"/>
      <c r="S135" s="54"/>
      <c r="T135" s="54"/>
      <c r="U135" s="54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61"/>
      <c r="N136" s="461"/>
      <c r="O136" s="461"/>
      <c r="P136" s="461"/>
      <c r="Q136" s="461"/>
      <c r="R136" s="54"/>
      <c r="S136" s="54"/>
      <c r="T136" s="54"/>
      <c r="U136" s="54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61"/>
      <c r="N137" s="461"/>
      <c r="O137" s="461"/>
      <c r="P137" s="461"/>
      <c r="Q137" s="461"/>
      <c r="R137" s="54"/>
      <c r="S137" s="54"/>
      <c r="T137" s="54"/>
      <c r="U137" s="54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61"/>
      <c r="N138" s="461"/>
      <c r="O138" s="461"/>
      <c r="P138" s="461"/>
      <c r="Q138" s="461"/>
      <c r="R138" s="54"/>
      <c r="S138" s="54"/>
      <c r="T138" s="54"/>
      <c r="U138" s="54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61"/>
      <c r="N139" s="461"/>
      <c r="O139" s="461"/>
      <c r="P139" s="461"/>
      <c r="Q139" s="461"/>
      <c r="R139" s="54"/>
      <c r="S139" s="54"/>
      <c r="T139" s="54"/>
      <c r="U139" s="54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61"/>
      <c r="N140" s="461"/>
      <c r="O140" s="467" t="s">
        <v>98</v>
      </c>
      <c r="P140" s="461" t="s">
        <v>99</v>
      </c>
      <c r="Q140" s="461"/>
      <c r="R140" s="54"/>
      <c r="S140" s="54"/>
      <c r="T140" s="54"/>
      <c r="U140" s="54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61"/>
      <c r="N141" s="461" t="s">
        <v>12</v>
      </c>
      <c r="O141" s="472">
        <v>479658.04817501648</v>
      </c>
      <c r="P141" s="472">
        <v>1618517.5380071052</v>
      </c>
      <c r="Q141" s="461"/>
      <c r="R141" s="54"/>
      <c r="S141" s="54"/>
      <c r="T141" s="54"/>
      <c r="U141" s="54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61"/>
      <c r="N142" s="461" t="s">
        <v>2</v>
      </c>
      <c r="O142" s="472">
        <v>269632.6950070521</v>
      </c>
      <c r="P142" s="472">
        <v>157520.45101924424</v>
      </c>
      <c r="Q142" s="461"/>
      <c r="R142" s="54"/>
      <c r="S142" s="54"/>
      <c r="T142" s="54"/>
      <c r="U142" s="54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61"/>
      <c r="N143" s="461" t="s">
        <v>15</v>
      </c>
      <c r="O143" s="472">
        <v>149765.13389245336</v>
      </c>
      <c r="P143" s="472">
        <v>20238.773998327684</v>
      </c>
      <c r="Q143" s="461"/>
      <c r="R143" s="54"/>
      <c r="S143" s="54"/>
      <c r="T143" s="54"/>
      <c r="U143" s="54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61"/>
      <c r="N144" s="461" t="s">
        <v>8</v>
      </c>
      <c r="O144" s="472">
        <v>135680.6389046963</v>
      </c>
      <c r="P144" s="472">
        <v>110669.1952781086</v>
      </c>
      <c r="Q144" s="461"/>
      <c r="R144" s="54"/>
      <c r="S144" s="54"/>
      <c r="T144" s="54"/>
      <c r="U144" s="54"/>
    </row>
    <row r="145" spans="2:2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61"/>
      <c r="N145" s="461" t="s">
        <v>5</v>
      </c>
      <c r="O145" s="472">
        <v>120439.71849822349</v>
      </c>
      <c r="P145" s="472">
        <v>92721.720638763116</v>
      </c>
      <c r="Q145" s="461"/>
      <c r="R145" s="54"/>
      <c r="S145" s="54"/>
      <c r="T145" s="54"/>
      <c r="U145" s="54"/>
    </row>
    <row r="146" spans="2:2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61"/>
      <c r="N146" s="461" t="s">
        <v>1</v>
      </c>
      <c r="O146" s="472">
        <v>114602.75914142201</v>
      </c>
      <c r="P146" s="472">
        <v>74362.736952288193</v>
      </c>
      <c r="Q146" s="461"/>
      <c r="R146" s="54"/>
      <c r="S146" s="54"/>
      <c r="T146" s="54"/>
      <c r="U146" s="54"/>
    </row>
    <row r="147" spans="2:2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61"/>
      <c r="N147" s="461" t="s">
        <v>56</v>
      </c>
      <c r="O147" s="473">
        <f>O149-SUM(O138:O146)</f>
        <v>511511.22607577336</v>
      </c>
      <c r="P147" s="473">
        <f>P149-SUM(P138:P146)</f>
        <v>1077388.6014670976</v>
      </c>
      <c r="Q147" s="461"/>
      <c r="R147" s="54"/>
      <c r="S147" s="54"/>
      <c r="T147" s="54"/>
      <c r="U147" s="54"/>
    </row>
    <row r="148" spans="2:2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61"/>
      <c r="N148" s="461"/>
      <c r="O148" s="473"/>
      <c r="P148" s="473"/>
      <c r="Q148" s="461"/>
      <c r="R148" s="54"/>
      <c r="S148" s="54"/>
      <c r="T148" s="54"/>
      <c r="U148" s="54"/>
    </row>
    <row r="149" spans="2:2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61"/>
      <c r="N149" s="461"/>
      <c r="O149" s="474">
        <f>I57</f>
        <v>1781290.2196946372</v>
      </c>
      <c r="P149" s="474">
        <f>J57</f>
        <v>3151419.017360935</v>
      </c>
      <c r="Q149" s="474">
        <f>SUM(O149:P149)</f>
        <v>4932709.2370555717</v>
      </c>
      <c r="R149" s="54"/>
      <c r="S149" s="54"/>
      <c r="T149" s="54"/>
      <c r="U149" s="54"/>
    </row>
    <row r="150" spans="2:2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61"/>
      <c r="N150" s="461"/>
      <c r="O150" s="473"/>
      <c r="P150" s="473"/>
      <c r="Q150" s="461"/>
      <c r="R150" s="54"/>
      <c r="S150" s="54"/>
      <c r="T150" s="54"/>
      <c r="U150" s="54"/>
    </row>
    <row r="151" spans="2:2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61"/>
      <c r="N151" s="461"/>
      <c r="O151" s="473"/>
      <c r="P151" s="473"/>
      <c r="Q151" s="461"/>
      <c r="R151" s="54"/>
      <c r="S151" s="54"/>
      <c r="T151" s="54"/>
      <c r="U151" s="54"/>
    </row>
    <row r="152" spans="2:2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61"/>
      <c r="N152" s="461"/>
      <c r="O152" s="474"/>
      <c r="P152" s="474"/>
      <c r="Q152" s="473"/>
      <c r="R152" s="54"/>
      <c r="S152" s="54"/>
      <c r="T152" s="54"/>
      <c r="U152" s="54"/>
    </row>
    <row r="153" spans="2:2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61"/>
      <c r="N153" s="461"/>
      <c r="O153" s="461"/>
      <c r="P153" s="461"/>
      <c r="Q153" s="461"/>
      <c r="R153" s="54"/>
      <c r="S153" s="54"/>
      <c r="T153" s="54"/>
      <c r="U153" s="54"/>
    </row>
    <row r="154" spans="2:2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61"/>
      <c r="N154" s="461"/>
      <c r="O154" s="461"/>
      <c r="P154" s="461"/>
      <c r="Q154" s="461"/>
      <c r="R154" s="54"/>
      <c r="S154" s="54"/>
      <c r="T154" s="54"/>
      <c r="U154" s="54"/>
    </row>
    <row r="155" spans="2:2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61"/>
      <c r="N155" s="461"/>
      <c r="O155" s="461"/>
      <c r="P155" s="461"/>
      <c r="Q155" s="461"/>
      <c r="R155" s="54"/>
      <c r="S155" s="54"/>
      <c r="T155" s="54"/>
      <c r="U155" s="54"/>
    </row>
    <row r="156" spans="2:2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61"/>
      <c r="N156" s="461"/>
      <c r="O156" s="462"/>
      <c r="P156" s="461"/>
      <c r="Q156" s="461"/>
      <c r="R156" s="54"/>
      <c r="S156" s="54"/>
      <c r="T156" s="54"/>
      <c r="U156" s="54"/>
    </row>
    <row r="157" spans="2:2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57"/>
      <c r="N157" s="457"/>
      <c r="O157" s="457"/>
      <c r="P157" s="457"/>
      <c r="Q157" s="461"/>
      <c r="R157" s="54"/>
      <c r="S157" s="54"/>
      <c r="T157" s="54"/>
      <c r="U157" s="54"/>
    </row>
    <row r="158" spans="2:2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M158" s="457"/>
      <c r="N158" s="457"/>
      <c r="O158" s="457"/>
      <c r="P158" s="457"/>
      <c r="Q158" s="461"/>
      <c r="R158" s="54"/>
      <c r="S158" s="54"/>
      <c r="T158" s="54"/>
      <c r="U158" s="54"/>
    </row>
    <row r="159" spans="2:2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M159" s="457"/>
      <c r="N159" s="457"/>
      <c r="O159" s="457"/>
      <c r="P159" s="457"/>
      <c r="Q159" s="461"/>
      <c r="R159" s="54"/>
      <c r="S159" s="54"/>
      <c r="T159" s="54"/>
      <c r="U159" s="54"/>
    </row>
    <row r="160" spans="2:2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M160" s="457"/>
      <c r="N160" s="457"/>
      <c r="O160" s="457"/>
      <c r="P160" s="457"/>
      <c r="Q160" s="461"/>
      <c r="R160" s="54"/>
      <c r="S160" s="54"/>
      <c r="T160" s="54"/>
      <c r="U160" s="54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M161" s="457"/>
      <c r="N161" s="457"/>
      <c r="O161" s="457"/>
      <c r="P161" s="457"/>
      <c r="Q161" s="461"/>
      <c r="R161" s="54"/>
      <c r="S161" s="54"/>
      <c r="T161" s="54"/>
      <c r="U161" s="54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M162" s="457"/>
      <c r="N162" s="457"/>
      <c r="O162" s="457"/>
      <c r="P162" s="457"/>
      <c r="Q162" s="461"/>
      <c r="R162" s="54"/>
      <c r="S162" s="54"/>
      <c r="T162" s="54"/>
      <c r="U162" s="54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M163" s="457"/>
      <c r="N163" s="457"/>
      <c r="O163" s="457"/>
      <c r="P163" s="457"/>
      <c r="Q163" s="461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M164" s="457"/>
      <c r="N164" s="457"/>
      <c r="O164" s="457"/>
      <c r="P164" s="457"/>
      <c r="Q164" s="461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M165" s="457"/>
      <c r="N165" s="457"/>
      <c r="O165" s="457"/>
      <c r="P165" s="457"/>
      <c r="Q165" s="461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M166" s="457"/>
      <c r="N166" s="457"/>
      <c r="O166" s="783"/>
      <c r="P166" s="783"/>
      <c r="Q166" s="461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M167" s="457"/>
      <c r="N167" s="457"/>
      <c r="O167" s="783"/>
      <c r="P167" s="783"/>
      <c r="Q167" s="461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M168" s="457"/>
      <c r="N168" s="457"/>
      <c r="O168" s="783"/>
      <c r="P168" s="783"/>
      <c r="Q168" s="461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M169" s="457"/>
      <c r="N169" s="457"/>
      <c r="O169" s="783"/>
      <c r="P169" s="783"/>
      <c r="Q169" s="461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M170" s="457"/>
      <c r="N170" s="457"/>
      <c r="O170" s="784"/>
      <c r="P170" s="784"/>
      <c r="Q170" s="461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M171" s="457"/>
      <c r="N171" s="457"/>
      <c r="O171" s="784"/>
      <c r="P171" s="784"/>
      <c r="Q171" s="461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M172" s="457"/>
      <c r="N172" s="457"/>
      <c r="O172" s="780"/>
      <c r="P172" s="780"/>
      <c r="Q172" s="461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M173" s="457"/>
      <c r="N173" s="457"/>
      <c r="O173" s="783"/>
      <c r="P173" s="783"/>
      <c r="Q173" s="461"/>
    </row>
    <row r="174" spans="2:2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M174" s="457"/>
      <c r="N174" s="457"/>
      <c r="O174" s="783"/>
      <c r="P174" s="783"/>
      <c r="Q174" s="461"/>
    </row>
    <row r="175" spans="2:2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M175" s="457"/>
      <c r="N175" s="457"/>
      <c r="O175" s="784"/>
      <c r="P175" s="784"/>
      <c r="Q175" s="461"/>
    </row>
    <row r="176" spans="2:2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M176" s="457"/>
      <c r="N176" s="457"/>
      <c r="O176" s="783"/>
      <c r="P176" s="783"/>
      <c r="Q176" s="461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M177" s="457"/>
      <c r="N177" s="457"/>
      <c r="O177" s="784"/>
      <c r="P177" s="784"/>
      <c r="Q177" s="461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M178" s="457"/>
      <c r="N178" s="457"/>
      <c r="O178" s="783"/>
      <c r="P178" s="783"/>
      <c r="Q178" s="461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M179" s="457"/>
      <c r="N179" s="457"/>
      <c r="O179" s="783"/>
      <c r="P179" s="783"/>
      <c r="Q179" s="461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M180" s="457"/>
      <c r="N180" s="457"/>
      <c r="O180" s="784"/>
      <c r="P180" s="784"/>
      <c r="Q180" s="461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M181" s="457"/>
      <c r="N181" s="457"/>
      <c r="O181" s="783"/>
      <c r="P181" s="783"/>
      <c r="Q181" s="461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M182" s="457"/>
      <c r="N182" s="457"/>
      <c r="O182" s="783"/>
      <c r="P182" s="783"/>
      <c r="Q182" s="461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M183" s="457"/>
      <c r="N183" s="457"/>
      <c r="O183" s="784"/>
      <c r="P183" s="784"/>
      <c r="Q183" s="461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M184" s="461"/>
      <c r="N184" s="461"/>
      <c r="O184" s="783"/>
      <c r="P184" s="783"/>
      <c r="Q184" s="461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M185" s="461"/>
      <c r="N185" s="461"/>
      <c r="O185" s="783"/>
      <c r="P185" s="783"/>
      <c r="Q185" s="461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M186" s="461"/>
      <c r="N186" s="461"/>
      <c r="O186" s="780"/>
      <c r="P186" s="780"/>
      <c r="Q186" s="461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M187" s="461"/>
      <c r="N187" s="461"/>
      <c r="O187" s="780"/>
      <c r="P187" s="780"/>
      <c r="Q187" s="461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M188" s="461"/>
      <c r="N188" s="461"/>
      <c r="O188" s="784"/>
      <c r="P188" s="784"/>
      <c r="Q188" s="461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M189" s="461"/>
      <c r="N189" s="461"/>
      <c r="O189" s="784"/>
      <c r="P189" s="784"/>
      <c r="Q189" s="461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M190" s="461"/>
      <c r="N190" s="461"/>
      <c r="O190" s="780"/>
      <c r="P190" s="780"/>
      <c r="Q190" s="461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M191" s="461"/>
      <c r="N191" s="461"/>
      <c r="O191" s="780"/>
      <c r="P191" s="780"/>
      <c r="Q191" s="461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M192" s="461"/>
      <c r="N192" s="461"/>
      <c r="O192" s="461"/>
      <c r="P192" s="461"/>
      <c r="Q192" s="461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M193" s="461"/>
      <c r="N193" s="461"/>
      <c r="O193" s="461"/>
      <c r="P193" s="461"/>
      <c r="Q193" s="461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M194" s="461"/>
      <c r="N194" s="461"/>
      <c r="O194" s="461"/>
      <c r="P194" s="461"/>
      <c r="Q194" s="461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M195" s="461"/>
      <c r="N195" s="461"/>
      <c r="O195" s="461"/>
      <c r="P195" s="461"/>
      <c r="Q195" s="461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M196" s="461"/>
      <c r="N196" s="461"/>
      <c r="O196" s="461"/>
      <c r="P196" s="461"/>
      <c r="Q196" s="461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M197" s="461"/>
      <c r="N197" s="461"/>
      <c r="O197" s="461"/>
      <c r="P197" s="461"/>
      <c r="Q197" s="461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M198" s="461"/>
      <c r="N198" s="461"/>
      <c r="O198" s="461"/>
      <c r="P198" s="461"/>
      <c r="Q198" s="461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M199" s="461"/>
      <c r="N199" s="461"/>
      <c r="O199" s="461"/>
      <c r="P199" s="461"/>
      <c r="Q199" s="461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M200" s="461"/>
      <c r="N200" s="461"/>
      <c r="O200" s="461"/>
      <c r="P200" s="461"/>
      <c r="Q200" s="461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M201" s="461"/>
      <c r="N201" s="461"/>
      <c r="O201" s="461"/>
      <c r="P201" s="461"/>
      <c r="Q201" s="461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M202" s="461"/>
      <c r="N202" s="461"/>
      <c r="O202" s="461"/>
      <c r="P202" s="461"/>
      <c r="Q202" s="461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M203" s="461"/>
      <c r="N203" s="461"/>
      <c r="O203" s="461"/>
      <c r="P203" s="461"/>
      <c r="Q203" s="461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M204" s="461"/>
      <c r="N204" s="461"/>
      <c r="O204" s="461"/>
      <c r="P204" s="461"/>
      <c r="Q204" s="461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M205" s="461"/>
      <c r="N205" s="461"/>
      <c r="O205" s="461"/>
      <c r="P205" s="461"/>
      <c r="Q205" s="461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M206" s="461"/>
      <c r="N206" s="461"/>
      <c r="O206" s="461"/>
      <c r="P206" s="461"/>
      <c r="Q206" s="461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M207" s="461"/>
      <c r="N207" s="461"/>
      <c r="O207" s="461"/>
      <c r="P207" s="461"/>
      <c r="Q207" s="461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M208" s="461"/>
      <c r="N208" s="461"/>
      <c r="O208" s="461"/>
      <c r="P208" s="461"/>
      <c r="Q208" s="461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M209" s="461"/>
      <c r="N209" s="461"/>
      <c r="O209" s="461"/>
      <c r="P209" s="461"/>
      <c r="Q209" s="461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M210" s="461"/>
      <c r="N210" s="461"/>
      <c r="O210" s="461"/>
      <c r="P210" s="461"/>
      <c r="Q210" s="461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M211" s="461"/>
      <c r="N211" s="461"/>
      <c r="O211" s="461"/>
      <c r="P211" s="461"/>
      <c r="Q211" s="461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M212" s="461"/>
      <c r="N212" s="461"/>
      <c r="O212" s="461"/>
      <c r="P212" s="461"/>
      <c r="Q212" s="461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M213" s="461"/>
      <c r="N213" s="461"/>
      <c r="O213" s="461"/>
      <c r="P213" s="461"/>
      <c r="Q213" s="461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M214" s="461"/>
      <c r="N214" s="461"/>
      <c r="O214" s="461"/>
      <c r="P214" s="461"/>
      <c r="Q214" s="461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</sheetData>
  <sortState ref="O166:R190">
    <sortCondition descending="1" ref="P166:P190"/>
  </sortState>
  <mergeCells count="25">
    <mergeCell ref="O1:W1"/>
    <mergeCell ref="O2:W2"/>
    <mergeCell ref="O3:O8"/>
    <mergeCell ref="P3:W3"/>
    <mergeCell ref="P4:W4"/>
    <mergeCell ref="P5:W5"/>
    <mergeCell ref="P6:R6"/>
    <mergeCell ref="S6:T6"/>
    <mergeCell ref="U6:W6"/>
    <mergeCell ref="P7:R7"/>
    <mergeCell ref="S7:T7"/>
    <mergeCell ref="U7:W7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57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03"/>
  <sheetViews>
    <sheetView view="pageBreakPreview" zoomScale="90" zoomScaleNormal="90" zoomScaleSheetLayoutView="90" workbookViewId="0"/>
  </sheetViews>
  <sheetFormatPr baseColWidth="10" defaultRowHeight="12.75"/>
  <cols>
    <col min="1" max="1" width="1.5703125" style="10" customWidth="1"/>
    <col min="2" max="2" width="17.5703125" customWidth="1"/>
    <col min="3" max="3" width="12.28515625" customWidth="1"/>
    <col min="4" max="4" width="11.28515625" bestFit="1" customWidth="1"/>
    <col min="5" max="5" width="12.28515625" customWidth="1"/>
    <col min="6" max="6" width="12.5703125" customWidth="1"/>
    <col min="7" max="7" width="14.5703125" customWidth="1"/>
    <col min="8" max="8" width="15.7109375" customWidth="1"/>
    <col min="9" max="9" width="12.5703125" customWidth="1"/>
    <col min="10" max="10" width="14.5703125" customWidth="1"/>
    <col min="11" max="11" width="16.5703125" customWidth="1"/>
    <col min="12" max="12" width="1.7109375" style="10" customWidth="1"/>
    <col min="13" max="13" width="4" style="71" customWidth="1"/>
    <col min="14" max="14" width="17.85546875" style="72" bestFit="1" customWidth="1"/>
    <col min="15" max="15" width="13.42578125" style="72" bestFit="1" customWidth="1"/>
    <col min="16" max="16" width="10" style="72" bestFit="1" customWidth="1"/>
    <col min="17" max="17" width="13.140625" style="72" bestFit="1" customWidth="1"/>
    <col min="18" max="18" width="11.28515625" style="72" bestFit="1" customWidth="1"/>
    <col min="19" max="21" width="13.140625" style="72" bestFit="1" customWidth="1"/>
    <col min="22" max="22" width="13.140625" bestFit="1" customWidth="1"/>
    <col min="23" max="23" width="17.85546875" bestFit="1" customWidth="1"/>
    <col min="25" max="25" width="17.42578125" customWidth="1"/>
    <col min="26" max="26" width="12.85546875" customWidth="1"/>
    <col min="27" max="27" width="12.5703125" bestFit="1" customWidth="1"/>
    <col min="30" max="30" width="13.5703125" bestFit="1" customWidth="1"/>
  </cols>
  <sheetData>
    <row r="1" spans="1:21" ht="20.25">
      <c r="A1" s="27" t="s">
        <v>2047</v>
      </c>
      <c r="C1" s="27"/>
      <c r="D1" s="27"/>
      <c r="E1" s="27"/>
      <c r="F1" s="27"/>
      <c r="G1" s="10"/>
      <c r="H1" s="10"/>
      <c r="I1" s="10"/>
      <c r="J1" s="10"/>
      <c r="K1" s="10"/>
      <c r="N1"/>
      <c r="O1"/>
      <c r="P1"/>
      <c r="Q1"/>
      <c r="R1"/>
      <c r="S1"/>
      <c r="T1"/>
      <c r="U1"/>
    </row>
    <row r="2" spans="1:21" ht="13.5" thickBot="1">
      <c r="B2" s="10"/>
      <c r="C2" s="10"/>
      <c r="D2" s="10"/>
      <c r="E2" s="10"/>
      <c r="F2" s="10"/>
      <c r="G2" s="10"/>
      <c r="H2" s="10"/>
      <c r="I2" s="10"/>
      <c r="J2" s="10"/>
      <c r="K2" s="10"/>
      <c r="N2"/>
      <c r="O2"/>
      <c r="P2"/>
      <c r="Q2"/>
      <c r="R2"/>
      <c r="S2"/>
      <c r="T2"/>
      <c r="U2"/>
    </row>
    <row r="3" spans="1:21" ht="19.5" customHeight="1">
      <c r="B3" s="970" t="s">
        <v>37</v>
      </c>
      <c r="C3" s="1017" t="s">
        <v>78</v>
      </c>
      <c r="D3" s="1018"/>
      <c r="E3" s="1019"/>
      <c r="F3" s="1017" t="s">
        <v>79</v>
      </c>
      <c r="G3" s="1018"/>
      <c r="H3" s="1019"/>
      <c r="I3" s="1018" t="s">
        <v>80</v>
      </c>
      <c r="J3" s="1018"/>
      <c r="K3" s="1006" t="s">
        <v>2058</v>
      </c>
    </row>
    <row r="4" spans="1:21" ht="19.5" customHeight="1">
      <c r="B4" s="971"/>
      <c r="C4" s="1009" t="s">
        <v>87</v>
      </c>
      <c r="D4" s="1011" t="s">
        <v>88</v>
      </c>
      <c r="E4" s="1013" t="s">
        <v>89</v>
      </c>
      <c r="F4" s="1009" t="s">
        <v>87</v>
      </c>
      <c r="G4" s="1011" t="s">
        <v>90</v>
      </c>
      <c r="H4" s="1013" t="s">
        <v>89</v>
      </c>
      <c r="I4" s="1009" t="s">
        <v>91</v>
      </c>
      <c r="J4" s="1015" t="s">
        <v>92</v>
      </c>
      <c r="K4" s="1007"/>
    </row>
    <row r="5" spans="1:21" ht="19.5" customHeight="1" thickBot="1">
      <c r="B5" s="972"/>
      <c r="C5" s="1010"/>
      <c r="D5" s="1012"/>
      <c r="E5" s="1014"/>
      <c r="F5" s="1010"/>
      <c r="G5" s="1012"/>
      <c r="H5" s="1014"/>
      <c r="I5" s="1010"/>
      <c r="J5" s="1016"/>
      <c r="K5" s="1008"/>
    </row>
    <row r="6" spans="1:21" ht="19.5" customHeight="1">
      <c r="B6" s="180" t="s">
        <v>0</v>
      </c>
      <c r="C6" s="165"/>
      <c r="D6" s="52"/>
      <c r="E6" s="166"/>
      <c r="F6" s="165">
        <f>+'2.7.'!F7/'2.6'!F7/10</f>
        <v>7.6961753601086853</v>
      </c>
      <c r="G6" s="52">
        <f>+'2.7.'!G7/'2.6'!G7/10</f>
        <v>19.514687906381564</v>
      </c>
      <c r="H6" s="167">
        <f>+'2.7.'!H7/'2.6'!H7/10</f>
        <v>18.601807890732381</v>
      </c>
      <c r="I6" s="168">
        <f>+'2.7.'!I7/'2.6'!I7/10</f>
        <v>7.6961753601086853</v>
      </c>
      <c r="J6" s="169">
        <f>+'2.7.'!J7/'2.6'!J7/10</f>
        <v>19.514687906381564</v>
      </c>
      <c r="K6" s="170">
        <f>+'2.7.'!K7/'2.6'!K7/10</f>
        <v>18.601807890732381</v>
      </c>
      <c r="N6"/>
      <c r="O6"/>
      <c r="P6"/>
      <c r="Q6"/>
      <c r="R6"/>
      <c r="S6"/>
      <c r="T6"/>
      <c r="U6"/>
    </row>
    <row r="7" spans="1:21" ht="19.5" customHeight="1">
      <c r="B7" s="163"/>
      <c r="C7" s="409"/>
      <c r="D7" s="410"/>
      <c r="E7" s="411"/>
      <c r="F7" s="409"/>
      <c r="G7" s="410"/>
      <c r="H7" s="412"/>
      <c r="I7" s="168"/>
      <c r="J7" s="410"/>
      <c r="K7" s="413"/>
      <c r="N7"/>
      <c r="O7"/>
      <c r="P7"/>
      <c r="Q7"/>
      <c r="R7"/>
      <c r="S7"/>
      <c r="T7"/>
      <c r="U7"/>
    </row>
    <row r="8" spans="1:21" ht="19.5" customHeight="1">
      <c r="B8" s="180" t="s">
        <v>1</v>
      </c>
      <c r="C8" s="171">
        <f>+'2.7.'!C9/'2.6'!C9/10</f>
        <v>7.068995145573334</v>
      </c>
      <c r="D8" s="172"/>
      <c r="E8" s="173">
        <f>+'2.7.'!E9/'2.6'!E9/10</f>
        <v>7.068995145573334</v>
      </c>
      <c r="F8" s="171">
        <f>+'2.7.'!F9/'2.6'!F9/10</f>
        <v>8.9732267455278318</v>
      </c>
      <c r="G8" s="169">
        <f>+'2.7.'!G9/'2.6'!G9/10</f>
        <v>16.688075135948246</v>
      </c>
      <c r="H8" s="167">
        <f>+'2.7.'!H9/'2.6'!H9/10</f>
        <v>15.525339407677004</v>
      </c>
      <c r="I8" s="174">
        <f>+'2.7.'!I9/'2.6'!I9/10</f>
        <v>7.1631137156330933</v>
      </c>
      <c r="J8" s="169">
        <f>+'2.7.'!J9/'2.6'!J9/10</f>
        <v>16.688075135948246</v>
      </c>
      <c r="K8" s="170">
        <f>+'2.7.'!K9/'2.6'!K9/10</f>
        <v>9.2380831248506841</v>
      </c>
      <c r="N8"/>
      <c r="O8"/>
      <c r="P8"/>
      <c r="Q8"/>
      <c r="R8"/>
      <c r="S8"/>
      <c r="T8"/>
      <c r="U8"/>
    </row>
    <row r="9" spans="1:21" ht="19.5" customHeight="1">
      <c r="B9" s="163"/>
      <c r="C9" s="409"/>
      <c r="D9" s="414"/>
      <c r="E9" s="412"/>
      <c r="F9" s="409"/>
      <c r="G9" s="410"/>
      <c r="H9" s="412"/>
      <c r="I9" s="168"/>
      <c r="J9" s="410"/>
      <c r="K9" s="413"/>
      <c r="N9"/>
      <c r="O9"/>
      <c r="P9"/>
      <c r="Q9"/>
      <c r="R9"/>
      <c r="S9"/>
      <c r="T9"/>
      <c r="U9"/>
    </row>
    <row r="10" spans="1:21" ht="19.5" customHeight="1">
      <c r="B10" s="180" t="s">
        <v>74</v>
      </c>
      <c r="C10" s="171">
        <f>+'2.7.'!C11/'2.6'!C11/10</f>
        <v>5.3641941276008023</v>
      </c>
      <c r="D10" s="172"/>
      <c r="E10" s="167">
        <f>+'2.7.'!E11/'2.6'!E11/10</f>
        <v>5.3641941276008023</v>
      </c>
      <c r="F10" s="175">
        <f>+'2.7.'!F11/'2.6'!F11/10</f>
        <v>14.022578606337387</v>
      </c>
      <c r="G10" s="169">
        <f>+'2.7.'!G11/'2.6'!G11/10</f>
        <v>21.256569611135877</v>
      </c>
      <c r="H10" s="167">
        <f>+'2.7.'!H11/'2.6'!H11/10</f>
        <v>21.227042974941419</v>
      </c>
      <c r="I10" s="174">
        <f>+'2.7.'!I11/'2.6'!I11/10</f>
        <v>5.366922227930373</v>
      </c>
      <c r="J10" s="169">
        <f>+'2.7.'!J11/'2.6'!J11/10</f>
        <v>21.256569611135877</v>
      </c>
      <c r="K10" s="170">
        <f>+'2.7.'!K11/'2.6'!K11/10</f>
        <v>6.5013015458405992</v>
      </c>
      <c r="N10"/>
      <c r="O10"/>
      <c r="P10"/>
      <c r="Q10"/>
      <c r="R10"/>
      <c r="S10"/>
      <c r="T10"/>
      <c r="U10"/>
    </row>
    <row r="11" spans="1:21" ht="19.5" customHeight="1">
      <c r="B11" s="163"/>
      <c r="C11" s="409"/>
      <c r="D11" s="414"/>
      <c r="E11" s="412"/>
      <c r="F11" s="409"/>
      <c r="G11" s="410"/>
      <c r="H11" s="412"/>
      <c r="I11" s="415"/>
      <c r="J11" s="410"/>
      <c r="K11" s="413"/>
      <c r="N11"/>
      <c r="O11"/>
      <c r="P11"/>
      <c r="Q11"/>
      <c r="R11"/>
      <c r="S11"/>
      <c r="T11"/>
      <c r="U11"/>
    </row>
    <row r="12" spans="1:21" ht="19.5" customHeight="1">
      <c r="B12" s="181" t="s">
        <v>2</v>
      </c>
      <c r="C12" s="175">
        <f>+'2.7.'!C13/'2.6'!C13/10</f>
        <v>6.0043172657163906</v>
      </c>
      <c r="D12" s="172"/>
      <c r="E12" s="167">
        <f>+'2.7.'!E13/'2.6'!E13/10</f>
        <v>6.0043172657163906</v>
      </c>
      <c r="F12" s="171">
        <f>+'2.7.'!F13/'2.6'!F13/10</f>
        <v>8.8497179919493814</v>
      </c>
      <c r="G12" s="169">
        <f>+'2.7.'!G13/'2.6'!G13/10</f>
        <v>17.476973858296166</v>
      </c>
      <c r="H12" s="167">
        <f>+'2.7.'!H13/'2.6'!H13/10</f>
        <v>16.245654273282526</v>
      </c>
      <c r="I12" s="168">
        <f>+'2.7.'!I13/'2.6'!I13/10</f>
        <v>6.1009256806069017</v>
      </c>
      <c r="J12" s="169">
        <f>+'2.7.'!J13/'2.6'!J13/10</f>
        <v>17.476973858296166</v>
      </c>
      <c r="K12" s="170">
        <f>+'2.7.'!K13/'2.6'!K13/10</f>
        <v>8.0279265677363441</v>
      </c>
      <c r="N12"/>
      <c r="O12"/>
      <c r="P12"/>
      <c r="Q12"/>
      <c r="R12"/>
      <c r="S12"/>
      <c r="T12"/>
      <c r="U12"/>
    </row>
    <row r="13" spans="1:21" ht="19.5" customHeight="1">
      <c r="B13" s="163"/>
      <c r="C13" s="409"/>
      <c r="D13" s="414"/>
      <c r="E13" s="412"/>
      <c r="F13" s="409"/>
      <c r="G13" s="410"/>
      <c r="H13" s="412"/>
      <c r="I13" s="415"/>
      <c r="J13" s="410"/>
      <c r="K13" s="413"/>
      <c r="N13"/>
      <c r="O13"/>
      <c r="P13"/>
      <c r="Q13"/>
      <c r="R13"/>
      <c r="S13"/>
      <c r="T13"/>
      <c r="U13"/>
    </row>
    <row r="14" spans="1:21" ht="19.5" customHeight="1">
      <c r="B14" s="180" t="s">
        <v>3</v>
      </c>
      <c r="C14" s="175">
        <f>+'2.7.'!C15/'2.6'!C15/10</f>
        <v>7.512421012013391</v>
      </c>
      <c r="D14" s="172"/>
      <c r="E14" s="167">
        <f>+'2.7.'!E15/'2.6'!E15/10</f>
        <v>7.512421012013391</v>
      </c>
      <c r="F14" s="175"/>
      <c r="G14" s="169">
        <f>+'2.7.'!G15/'2.6'!G15/10</f>
        <v>21.05601843568682</v>
      </c>
      <c r="H14" s="167">
        <f>+'2.7.'!H15/'2.6'!H15/10</f>
        <v>20.935056653238632</v>
      </c>
      <c r="I14" s="168">
        <f>+'2.7.'!I15/'2.6'!I15/10</f>
        <v>7.5327455171903681</v>
      </c>
      <c r="J14" s="169">
        <f>+'2.7.'!J15/'2.6'!J15/10</f>
        <v>21.05601843568682</v>
      </c>
      <c r="K14" s="170">
        <f>+'2.7.'!K15/'2.6'!K15/10</f>
        <v>15.03773648511293</v>
      </c>
      <c r="N14"/>
      <c r="O14"/>
      <c r="P14"/>
      <c r="Q14"/>
      <c r="R14"/>
      <c r="S14"/>
      <c r="T14"/>
      <c r="U14"/>
    </row>
    <row r="15" spans="1:21" ht="19.5" customHeight="1">
      <c r="B15" s="163"/>
      <c r="C15" s="409"/>
      <c r="D15" s="414"/>
      <c r="E15" s="412"/>
      <c r="F15" s="409"/>
      <c r="G15" s="410"/>
      <c r="H15" s="412"/>
      <c r="I15" s="415"/>
      <c r="J15" s="410"/>
      <c r="K15" s="413"/>
      <c r="N15"/>
      <c r="O15"/>
      <c r="P15"/>
      <c r="Q15"/>
      <c r="R15"/>
      <c r="S15"/>
      <c r="T15"/>
      <c r="U15"/>
    </row>
    <row r="16" spans="1:21" ht="19.5" customHeight="1">
      <c r="B16" s="180" t="s">
        <v>4</v>
      </c>
      <c r="C16" s="171">
        <f>+'2.7.'!C17/'2.6'!C17/10</f>
        <v>5.9029228635730169</v>
      </c>
      <c r="D16" s="172"/>
      <c r="E16" s="167">
        <f>+'2.7.'!E17/'2.6'!E17/10</f>
        <v>5.9029228635730169</v>
      </c>
      <c r="F16" s="171">
        <f>+'2.7.'!F17/'2.6'!F17/10</f>
        <v>6.3483209375172995</v>
      </c>
      <c r="G16" s="169">
        <f>+'2.7.'!G17/'2.6'!G17/10</f>
        <v>17.846526507807475</v>
      </c>
      <c r="H16" s="167">
        <f>+'2.7.'!H17/'2.6'!H17/10</f>
        <v>15.105416236225389</v>
      </c>
      <c r="I16" s="168">
        <f>+'2.7.'!I17/'2.6'!I17/10</f>
        <v>5.9555284910727</v>
      </c>
      <c r="J16" s="169">
        <f>+'2.7.'!J17/'2.6'!J17/10</f>
        <v>17.846526507807475</v>
      </c>
      <c r="K16" s="170">
        <f>+'2.7.'!K17/'2.6'!K17/10</f>
        <v>9.2131363687443777</v>
      </c>
      <c r="N16"/>
      <c r="O16"/>
      <c r="P16"/>
      <c r="Q16"/>
      <c r="R16"/>
      <c r="S16"/>
      <c r="T16"/>
      <c r="U16"/>
    </row>
    <row r="17" spans="2:21" ht="19.5" customHeight="1">
      <c r="B17" s="163"/>
      <c r="C17" s="409"/>
      <c r="D17" s="414"/>
      <c r="E17" s="412"/>
      <c r="F17" s="409"/>
      <c r="G17" s="410"/>
      <c r="H17" s="412"/>
      <c r="I17" s="415"/>
      <c r="J17" s="410"/>
      <c r="K17" s="413"/>
      <c r="N17"/>
      <c r="O17"/>
      <c r="P17"/>
      <c r="Q17"/>
      <c r="R17"/>
      <c r="S17"/>
      <c r="T17"/>
      <c r="U17"/>
    </row>
    <row r="18" spans="2:21" ht="19.5" customHeight="1">
      <c r="B18" s="180" t="s">
        <v>39</v>
      </c>
      <c r="C18" s="171">
        <f>+'2.7.'!C19/'2.6'!C19/10</f>
        <v>6.4631676137070286</v>
      </c>
      <c r="D18" s="172"/>
      <c r="E18" s="167">
        <f>+'2.7.'!E19/'2.6'!E19/10</f>
        <v>6.4631676137070286</v>
      </c>
      <c r="F18" s="171">
        <f>+'2.7.'!F19/'2.6'!F19/10</f>
        <v>7.3829334739622841</v>
      </c>
      <c r="G18" s="169">
        <f>+'2.7.'!G19/'2.6'!G19/10</f>
        <v>15.331602809353518</v>
      </c>
      <c r="H18" s="167">
        <f>+'2.7.'!H19/'2.6'!H19/10</f>
        <v>12.542838402032306</v>
      </c>
      <c r="I18" s="168">
        <f>+'2.7.'!I19/'2.6'!I19/10</f>
        <v>6.7856762238236481</v>
      </c>
      <c r="J18" s="169">
        <f>+'2.7.'!J19/'2.6'!J19/10</f>
        <v>15.331602809353518</v>
      </c>
      <c r="K18" s="170">
        <f>+'2.7.'!K19/'2.6'!K19/10</f>
        <v>10.148404267620714</v>
      </c>
      <c r="N18"/>
      <c r="O18"/>
      <c r="P18"/>
      <c r="Q18"/>
      <c r="R18"/>
      <c r="S18"/>
      <c r="T18"/>
      <c r="U18"/>
    </row>
    <row r="19" spans="2:21" ht="19.5" customHeight="1">
      <c r="B19" s="163"/>
      <c r="C19" s="409"/>
      <c r="D19" s="414"/>
      <c r="E19" s="412"/>
      <c r="F19" s="409"/>
      <c r="G19" s="410"/>
      <c r="H19" s="412"/>
      <c r="I19" s="415"/>
      <c r="J19" s="410"/>
      <c r="K19" s="413"/>
      <c r="N19"/>
      <c r="O19"/>
      <c r="P19"/>
      <c r="Q19"/>
      <c r="R19"/>
      <c r="S19"/>
      <c r="T19"/>
      <c r="U19"/>
    </row>
    <row r="20" spans="2:21" ht="19.5" customHeight="1">
      <c r="B20" s="31" t="s">
        <v>5</v>
      </c>
      <c r="C20" s="171">
        <f>+'2.7.'!C21/'2.6'!C21/10</f>
        <v>6.2815809503327698</v>
      </c>
      <c r="D20" s="172"/>
      <c r="E20" s="167">
        <f>+'2.7.'!E21/'2.6'!E21/10</f>
        <v>6.2815809503327698</v>
      </c>
      <c r="F20" s="171">
        <f>+'2.7.'!F21/'2.6'!F21/10</f>
        <v>6.103542343566521</v>
      </c>
      <c r="G20" s="169">
        <f>+'2.7.'!G21/'2.6'!G21/10</f>
        <v>20.629790023563611</v>
      </c>
      <c r="H20" s="167">
        <f>+'2.7.'!H21/'2.6'!H21/10</f>
        <v>19.713929109944889</v>
      </c>
      <c r="I20" s="168">
        <f>+'2.7.'!I21/'2.6'!I21/10</f>
        <v>6.2787738041719079</v>
      </c>
      <c r="J20" s="169">
        <f>+'2.7.'!J21/'2.6'!J21/10</f>
        <v>20.629790023563611</v>
      </c>
      <c r="K20" s="170">
        <f>+'2.7.'!K21/'2.6'!K21/10</f>
        <v>9.0030429183790091</v>
      </c>
      <c r="N20"/>
      <c r="O20"/>
      <c r="P20"/>
      <c r="Q20"/>
      <c r="R20"/>
      <c r="S20"/>
      <c r="T20"/>
      <c r="U20"/>
    </row>
    <row r="21" spans="2:21" ht="19.5" customHeight="1">
      <c r="B21" s="163"/>
      <c r="C21" s="409"/>
      <c r="D21" s="414"/>
      <c r="E21" s="412"/>
      <c r="F21" s="409"/>
      <c r="G21" s="410"/>
      <c r="H21" s="412"/>
      <c r="I21" s="415"/>
      <c r="J21" s="410"/>
      <c r="K21" s="413"/>
      <c r="N21"/>
      <c r="O21"/>
      <c r="P21"/>
      <c r="Q21"/>
      <c r="R21"/>
      <c r="S21"/>
      <c r="T21"/>
      <c r="U21"/>
    </row>
    <row r="22" spans="2:21" ht="19.5" customHeight="1">
      <c r="B22" s="31" t="s">
        <v>6</v>
      </c>
      <c r="C22" s="171">
        <f>+'2.7.'!C23/'2.6'!C23/10</f>
        <v>7.6856913673987179</v>
      </c>
      <c r="D22" s="172"/>
      <c r="E22" s="167">
        <f>+'2.7.'!E23/'2.6'!E23/10</f>
        <v>7.6856913673987179</v>
      </c>
      <c r="F22" s="171">
        <f>+'2.7.'!F23/'2.6'!F23/10</f>
        <v>6.5316209381106916</v>
      </c>
      <c r="G22" s="169">
        <f>+'2.7.'!G23/'2.6'!G23/10</f>
        <v>22.30729707302099</v>
      </c>
      <c r="H22" s="167">
        <f>+'2.7.'!H23/'2.6'!H23/10</f>
        <v>18.596878628929247</v>
      </c>
      <c r="I22" s="168">
        <f>+'2.7.'!I23/'2.6'!I23/10</f>
        <v>7.5262610757818766</v>
      </c>
      <c r="J22" s="169">
        <f>+'2.7.'!J23/'2.6'!J23/10</f>
        <v>22.30729707302099</v>
      </c>
      <c r="K22" s="170">
        <f>+'2.7.'!K23/'2.6'!K23/10</f>
        <v>12.10794279689855</v>
      </c>
      <c r="N22"/>
      <c r="O22"/>
      <c r="P22"/>
      <c r="Q22"/>
      <c r="R22"/>
      <c r="S22"/>
      <c r="T22"/>
      <c r="U22"/>
    </row>
    <row r="23" spans="2:21" ht="19.5" customHeight="1">
      <c r="B23" s="163"/>
      <c r="C23" s="409"/>
      <c r="D23" s="414"/>
      <c r="E23" s="412"/>
      <c r="F23" s="409"/>
      <c r="G23" s="410"/>
      <c r="H23" s="412"/>
      <c r="I23" s="415"/>
      <c r="J23" s="410"/>
      <c r="K23" s="413"/>
      <c r="N23"/>
      <c r="O23"/>
      <c r="P23"/>
      <c r="Q23"/>
      <c r="R23"/>
      <c r="S23"/>
      <c r="T23"/>
      <c r="U23"/>
    </row>
    <row r="24" spans="2:21" ht="19.5" customHeight="1">
      <c r="B24" s="31" t="s">
        <v>7</v>
      </c>
      <c r="C24" s="171">
        <f>+'2.7.'!C25/'2.6'!C25/10</f>
        <v>5.8879888093863819</v>
      </c>
      <c r="D24" s="172"/>
      <c r="E24" s="167">
        <f>+'2.7.'!E25/'2.6'!E25/10</f>
        <v>5.8879888093863819</v>
      </c>
      <c r="F24" s="171">
        <f>+'2.7.'!F25/'2.6'!F25/10</f>
        <v>9.4836244911700582</v>
      </c>
      <c r="G24" s="169">
        <f>+'2.7.'!G25/'2.6'!G25/10</f>
        <v>21.385698658662033</v>
      </c>
      <c r="H24" s="168">
        <f>+'2.7.'!H25/'2.6'!H25/10</f>
        <v>21.277462510448494</v>
      </c>
      <c r="I24" s="174">
        <f>+'2.7.'!I25/'2.6'!I25/10</f>
        <v>5.959829421781448</v>
      </c>
      <c r="J24" s="169">
        <f>+'2.7.'!J25/'2.6'!J25/10</f>
        <v>21.385698658662033</v>
      </c>
      <c r="K24" s="170">
        <f>+'2.7.'!K25/'2.6'!K25/10</f>
        <v>16.530359345810293</v>
      </c>
      <c r="N24"/>
      <c r="O24"/>
      <c r="P24"/>
      <c r="Q24"/>
      <c r="R24"/>
      <c r="S24"/>
      <c r="T24"/>
      <c r="U24"/>
    </row>
    <row r="25" spans="2:21" ht="19.5" customHeight="1">
      <c r="B25" s="163"/>
      <c r="C25" s="409"/>
      <c r="D25" s="414"/>
      <c r="E25" s="412"/>
      <c r="F25" s="409"/>
      <c r="G25" s="410"/>
      <c r="H25" s="412"/>
      <c r="I25" s="415"/>
      <c r="J25" s="410"/>
      <c r="K25" s="413"/>
      <c r="N25"/>
      <c r="O25"/>
      <c r="P25"/>
      <c r="Q25"/>
      <c r="R25"/>
      <c r="S25"/>
      <c r="T25"/>
      <c r="U25"/>
    </row>
    <row r="26" spans="2:21" ht="19.5" customHeight="1">
      <c r="B26" s="31" t="s">
        <v>8</v>
      </c>
      <c r="C26" s="175">
        <f>+'2.7.'!C27/'2.6'!C27/10</f>
        <v>5.8231449296633659</v>
      </c>
      <c r="D26" s="172"/>
      <c r="E26" s="167">
        <f>+'2.7.'!E27/'2.6'!E27/10</f>
        <v>5.8231449296633659</v>
      </c>
      <c r="F26" s="175">
        <f>+'2.7.'!F27/'2.6'!F27/10</f>
        <v>7.0627958166952371</v>
      </c>
      <c r="G26" s="169">
        <f>+'2.7.'!G27/'2.6'!G27/10</f>
        <v>15.780400209571123</v>
      </c>
      <c r="H26" s="167">
        <f>+'2.7.'!H27/'2.6'!H27/10</f>
        <v>14.355023227633742</v>
      </c>
      <c r="I26" s="168">
        <f>+'2.7.'!I27/'2.6'!I27/10</f>
        <v>5.8970018260793484</v>
      </c>
      <c r="J26" s="169">
        <f>+'2.7.'!J27/'2.6'!J27/10</f>
        <v>15.780400209571123</v>
      </c>
      <c r="K26" s="170">
        <f>+'2.7.'!K27/'2.6'!K27/10</f>
        <v>8.2057831583379635</v>
      </c>
      <c r="N26"/>
      <c r="O26"/>
      <c r="P26"/>
      <c r="Q26"/>
      <c r="R26"/>
      <c r="S26"/>
      <c r="T26"/>
      <c r="U26"/>
    </row>
    <row r="27" spans="2:21" ht="19.5" customHeight="1">
      <c r="B27" s="163"/>
      <c r="C27" s="409"/>
      <c r="D27" s="414"/>
      <c r="E27" s="412"/>
      <c r="F27" s="409"/>
      <c r="G27" s="410"/>
      <c r="H27" s="412"/>
      <c r="I27" s="415"/>
      <c r="J27" s="410"/>
      <c r="K27" s="413"/>
      <c r="N27"/>
      <c r="O27"/>
      <c r="P27"/>
      <c r="Q27"/>
      <c r="R27"/>
      <c r="S27"/>
      <c r="T27"/>
      <c r="U27"/>
    </row>
    <row r="28" spans="2:21" ht="19.5" customHeight="1">
      <c r="B28" s="31" t="s">
        <v>9</v>
      </c>
      <c r="C28" s="171">
        <f>+'2.7.'!C29/'2.6'!C29/10</f>
        <v>5.9171401915351076</v>
      </c>
      <c r="D28" s="172"/>
      <c r="E28" s="167">
        <f>+'2.7.'!E29/'2.6'!E29/10</f>
        <v>5.9171401915351076</v>
      </c>
      <c r="F28" s="171">
        <f>+'2.7.'!F29/'2.6'!F29/10</f>
        <v>8.8401496970466482</v>
      </c>
      <c r="G28" s="169">
        <f>+'2.7.'!G29/'2.6'!G29/10</f>
        <v>20.370963601263302</v>
      </c>
      <c r="H28" s="167">
        <f>+'2.7.'!H29/'2.6'!H29/10</f>
        <v>20.263363603291975</v>
      </c>
      <c r="I28" s="168">
        <f>+'2.7.'!I29/'2.6'!I29/10</f>
        <v>5.925975244570707</v>
      </c>
      <c r="J28" s="169">
        <f>+'2.7.'!J29/'2.6'!J29/10</f>
        <v>20.370963601263302</v>
      </c>
      <c r="K28" s="170">
        <f>+'2.7.'!K29/'2.6'!K29/10</f>
        <v>9.4351566192012992</v>
      </c>
      <c r="N28"/>
      <c r="O28"/>
      <c r="P28"/>
      <c r="Q28"/>
      <c r="R28"/>
      <c r="S28"/>
      <c r="T28"/>
      <c r="U28"/>
    </row>
    <row r="29" spans="2:21" ht="19.5" customHeight="1">
      <c r="B29" s="163"/>
      <c r="C29" s="409"/>
      <c r="D29" s="414"/>
      <c r="E29" s="412"/>
      <c r="F29" s="409"/>
      <c r="G29" s="410"/>
      <c r="H29" s="412"/>
      <c r="I29" s="415"/>
      <c r="J29" s="410"/>
      <c r="K29" s="413"/>
      <c r="N29"/>
      <c r="O29"/>
      <c r="P29"/>
      <c r="Q29"/>
      <c r="R29"/>
      <c r="S29"/>
      <c r="T29"/>
      <c r="U29"/>
    </row>
    <row r="30" spans="2:21" ht="19.5" customHeight="1">
      <c r="B30" s="31" t="s">
        <v>10</v>
      </c>
      <c r="C30" s="171">
        <f>+'2.7.'!C31/'2.6'!C31/10</f>
        <v>6.1160335906113827</v>
      </c>
      <c r="D30" s="169"/>
      <c r="E30" s="166">
        <f>+'2.7.'!E31/'2.6'!E31/10</f>
        <v>6.1160335906113827</v>
      </c>
      <c r="F30" s="171">
        <f>+'2.7.'!F31/'2.6'!F31/10</f>
        <v>6.8929016275521562</v>
      </c>
      <c r="G30" s="169">
        <f>+'2.7.'!G31/'2.6'!G31/10</f>
        <v>16.68130540233258</v>
      </c>
      <c r="H30" s="167">
        <f>+'2.7.'!H31/'2.6'!H31/10</f>
        <v>14.808949779165298</v>
      </c>
      <c r="I30" s="168">
        <f>+'2.7.'!I31/'2.6'!I31/10</f>
        <v>6.2933196573964443</v>
      </c>
      <c r="J30" s="169">
        <f>+'2.7.'!J31/'2.6'!J31/10</f>
        <v>16.68130540233258</v>
      </c>
      <c r="K30" s="170">
        <f>+'2.7.'!K31/'2.6'!K31/10</f>
        <v>11.394321184181116</v>
      </c>
      <c r="N30"/>
      <c r="O30"/>
      <c r="P30"/>
      <c r="Q30"/>
      <c r="R30"/>
      <c r="S30"/>
      <c r="T30"/>
      <c r="U30"/>
    </row>
    <row r="31" spans="2:21" ht="19.5" customHeight="1">
      <c r="B31" s="163"/>
      <c r="C31" s="409"/>
      <c r="D31" s="410"/>
      <c r="E31" s="411"/>
      <c r="F31" s="409"/>
      <c r="G31" s="410"/>
      <c r="H31" s="412"/>
      <c r="I31" s="415"/>
      <c r="J31" s="410"/>
      <c r="K31" s="413"/>
      <c r="N31"/>
      <c r="O31"/>
      <c r="P31"/>
      <c r="Q31"/>
      <c r="R31"/>
      <c r="S31"/>
      <c r="T31"/>
      <c r="U31"/>
    </row>
    <row r="32" spans="2:21" ht="19.5" customHeight="1">
      <c r="B32" s="31" t="s">
        <v>11</v>
      </c>
      <c r="C32" s="175">
        <f>+'2.7.'!C33/'2.6'!C33/10</f>
        <v>7.674863559468041</v>
      </c>
      <c r="D32" s="169"/>
      <c r="E32" s="166">
        <f>+'2.7.'!E33/'2.6'!E33/10</f>
        <v>7.674863559468041</v>
      </c>
      <c r="F32" s="171">
        <f>+'2.7.'!F33/'2.6'!F33/10</f>
        <v>6.5304573324041986</v>
      </c>
      <c r="G32" s="168">
        <f>+'2.7.'!G33/'2.6'!G33/10</f>
        <v>15.452171397442388</v>
      </c>
      <c r="H32" s="167">
        <f>+'2.7.'!H33/'2.6'!H33/10</f>
        <v>13.899004593159399</v>
      </c>
      <c r="I32" s="168">
        <f>+'2.7.'!I33/'2.6'!I33/10</f>
        <v>7.0542788181517482</v>
      </c>
      <c r="J32" s="169">
        <f>+'2.7.'!J33/'2.6'!J33/10</f>
        <v>15.452171397442388</v>
      </c>
      <c r="K32" s="170">
        <f>+'2.7.'!K33/'2.6'!K33/10</f>
        <v>13.101580771345002</v>
      </c>
      <c r="N32"/>
      <c r="O32"/>
      <c r="P32"/>
      <c r="Q32"/>
      <c r="R32"/>
      <c r="S32"/>
      <c r="T32"/>
      <c r="U32"/>
    </row>
    <row r="33" spans="2:21" ht="19.5" customHeight="1">
      <c r="B33" s="163"/>
      <c r="C33" s="409"/>
      <c r="D33" s="410"/>
      <c r="E33" s="411"/>
      <c r="F33" s="409"/>
      <c r="G33" s="410"/>
      <c r="H33" s="412"/>
      <c r="I33" s="415"/>
      <c r="J33" s="410"/>
      <c r="K33" s="413"/>
      <c r="N33"/>
      <c r="O33"/>
      <c r="P33"/>
      <c r="Q33"/>
      <c r="R33"/>
      <c r="S33"/>
      <c r="T33"/>
      <c r="U33"/>
    </row>
    <row r="34" spans="2:21" ht="19.5" customHeight="1">
      <c r="B34" s="31" t="s">
        <v>12</v>
      </c>
      <c r="C34" s="171">
        <f>+'2.7.'!C35/'2.6'!C35/10</f>
        <v>6.0331007888458803</v>
      </c>
      <c r="D34" s="169"/>
      <c r="E34" s="166">
        <f>+'2.7.'!E35/'2.6'!E35/10</f>
        <v>6.0331007888458803</v>
      </c>
      <c r="F34" s="171">
        <f>+'2.7.'!F35/'2.6'!F35/10</f>
        <v>8.1227508722425661</v>
      </c>
      <c r="G34" s="169">
        <f>+'2.7.'!G35/'2.6'!G35/10</f>
        <v>15.533467695962134</v>
      </c>
      <c r="H34" s="167">
        <f>+'2.7.'!H35/'2.6'!H35/10</f>
        <v>14.623697437185891</v>
      </c>
      <c r="I34" s="168">
        <f>+'2.7.'!I35/'2.6'!I35/10</f>
        <v>6.4423524424597174</v>
      </c>
      <c r="J34" s="169">
        <f>+'2.7.'!J35/'2.6'!J35/10</f>
        <v>15.533467695962134</v>
      </c>
      <c r="K34" s="170">
        <f>+'2.7.'!K35/'2.6'!K35/10</f>
        <v>11.744656860995843</v>
      </c>
      <c r="N34"/>
      <c r="O34"/>
      <c r="P34"/>
      <c r="Q34"/>
      <c r="R34"/>
      <c r="S34"/>
      <c r="T34"/>
      <c r="U34"/>
    </row>
    <row r="35" spans="2:21" ht="19.5" customHeight="1">
      <c r="B35" s="163"/>
      <c r="C35" s="409"/>
      <c r="D35" s="410"/>
      <c r="E35" s="411"/>
      <c r="F35" s="409"/>
      <c r="G35" s="410"/>
      <c r="H35" s="412"/>
      <c r="I35" s="415"/>
      <c r="J35" s="410"/>
      <c r="K35" s="413"/>
      <c r="N35"/>
      <c r="O35"/>
      <c r="P35"/>
      <c r="Q35"/>
      <c r="R35"/>
      <c r="S35"/>
      <c r="T35"/>
      <c r="U35"/>
    </row>
    <row r="36" spans="2:21" ht="19.5" customHeight="1">
      <c r="B36" s="31" t="s">
        <v>13</v>
      </c>
      <c r="C36" s="175"/>
      <c r="D36" s="169"/>
      <c r="E36" s="166"/>
      <c r="F36" s="175"/>
      <c r="G36" s="169">
        <f>+'2.7.'!G37/'2.6'!G37/10</f>
        <v>16.889678553871327</v>
      </c>
      <c r="H36" s="167">
        <f>+'2.7.'!H37/'2.6'!H37/10</f>
        <v>16.889678553871327</v>
      </c>
      <c r="I36" s="168"/>
      <c r="J36" s="169">
        <f>+'2.7.'!J37/'2.6'!J37/10</f>
        <v>16.889678553871327</v>
      </c>
      <c r="K36" s="170">
        <f>+'2.7.'!K37/'2.6'!K37/10</f>
        <v>16.889678553871327</v>
      </c>
      <c r="N36"/>
      <c r="O36"/>
      <c r="P36"/>
      <c r="Q36"/>
      <c r="R36"/>
      <c r="S36"/>
      <c r="T36"/>
      <c r="U36"/>
    </row>
    <row r="37" spans="2:21" ht="19.5" customHeight="1">
      <c r="B37" s="163"/>
      <c r="C37" s="409"/>
      <c r="D37" s="410"/>
      <c r="E37" s="411"/>
      <c r="F37" s="409"/>
      <c r="G37" s="410"/>
      <c r="H37" s="412"/>
      <c r="I37" s="415"/>
      <c r="J37" s="410"/>
      <c r="K37" s="413"/>
      <c r="N37"/>
      <c r="O37"/>
      <c r="P37"/>
      <c r="Q37"/>
      <c r="R37"/>
      <c r="S37"/>
      <c r="T37"/>
      <c r="U37"/>
    </row>
    <row r="38" spans="2:21" ht="19.5" customHeight="1">
      <c r="B38" s="31" t="s">
        <v>14</v>
      </c>
      <c r="C38" s="175"/>
      <c r="D38" s="169"/>
      <c r="E38" s="166"/>
      <c r="F38" s="175"/>
      <c r="G38" s="169">
        <f>+'2.7.'!G39/'2.6'!G39/10</f>
        <v>21.136866366212804</v>
      </c>
      <c r="H38" s="167">
        <f>+'2.7.'!H39/'2.6'!H39/10</f>
        <v>21.136866366212804</v>
      </c>
      <c r="I38" s="168"/>
      <c r="J38" s="169">
        <f>+'2.7.'!J39/'2.6'!J39/10</f>
        <v>21.136866366212804</v>
      </c>
      <c r="K38" s="170">
        <f>+'2.7.'!K39/'2.6'!K39/10</f>
        <v>21.136866366212804</v>
      </c>
      <c r="N38"/>
      <c r="O38"/>
      <c r="P38"/>
      <c r="Q38"/>
      <c r="R38"/>
      <c r="S38"/>
      <c r="T38"/>
      <c r="U38"/>
    </row>
    <row r="39" spans="2:21" ht="19.5" customHeight="1">
      <c r="B39" s="163"/>
      <c r="C39" s="409"/>
      <c r="D39" s="410"/>
      <c r="E39" s="411"/>
      <c r="F39" s="409"/>
      <c r="G39" s="410"/>
      <c r="H39" s="412"/>
      <c r="I39" s="415"/>
      <c r="J39" s="410"/>
      <c r="K39" s="413"/>
      <c r="N39"/>
      <c r="O39"/>
      <c r="P39"/>
      <c r="Q39"/>
      <c r="R39"/>
      <c r="S39"/>
      <c r="T39"/>
      <c r="U39"/>
    </row>
    <row r="40" spans="2:21" ht="19.5" customHeight="1">
      <c r="B40" s="31" t="s">
        <v>15</v>
      </c>
      <c r="C40" s="171">
        <f>+'2.7.'!C41/'2.6'!C41/10</f>
        <v>6.6491493771020131</v>
      </c>
      <c r="D40" s="169"/>
      <c r="E40" s="166">
        <f>+'2.7.'!E41/'2.6'!E41/10</f>
        <v>6.6491493771020131</v>
      </c>
      <c r="F40" s="171">
        <f>+'2.7.'!F41/'2.6'!F41/10</f>
        <v>6.7026969974463695</v>
      </c>
      <c r="G40" s="169">
        <f>+'2.7.'!G41/'2.6'!G41/10</f>
        <v>18.863087880613339</v>
      </c>
      <c r="H40" s="167">
        <f>+'2.7.'!H41/'2.6'!H41/10</f>
        <v>17.441425016462052</v>
      </c>
      <c r="I40" s="168">
        <f>+'2.7.'!I41/'2.6'!I41/10</f>
        <v>6.6494870784480256</v>
      </c>
      <c r="J40" s="169">
        <f>+'2.7.'!J41/'2.6'!J41/10</f>
        <v>18.863087880613339</v>
      </c>
      <c r="K40" s="170">
        <f>+'2.7.'!K41/'2.6'!K41/10</f>
        <v>7.2048559464911559</v>
      </c>
      <c r="N40"/>
      <c r="O40"/>
      <c r="P40"/>
      <c r="Q40"/>
      <c r="R40"/>
      <c r="S40"/>
      <c r="T40"/>
      <c r="U40"/>
    </row>
    <row r="41" spans="2:21" ht="19.5" customHeight="1">
      <c r="B41" s="163"/>
      <c r="C41" s="409"/>
      <c r="D41" s="410"/>
      <c r="E41" s="411"/>
      <c r="F41" s="409"/>
      <c r="G41" s="410"/>
      <c r="H41" s="412"/>
      <c r="I41" s="415"/>
      <c r="J41" s="410"/>
      <c r="K41" s="413"/>
      <c r="N41"/>
      <c r="O41"/>
      <c r="P41"/>
      <c r="Q41"/>
      <c r="R41"/>
      <c r="S41"/>
      <c r="T41"/>
      <c r="U41"/>
    </row>
    <row r="42" spans="2:21" ht="19.5" customHeight="1">
      <c r="B42" s="31" t="s">
        <v>16</v>
      </c>
      <c r="C42" s="171">
        <f>+'2.7.'!C43/'2.6'!C43/10</f>
        <v>6.0479349110898122</v>
      </c>
      <c r="D42" s="169"/>
      <c r="E42" s="166">
        <f>+'2.7.'!E43/'2.6'!E43/10</f>
        <v>6.0479349110898122</v>
      </c>
      <c r="F42" s="171">
        <f>+'2.7.'!F43/'2.6'!F43/10</f>
        <v>11.213422121935132</v>
      </c>
      <c r="G42" s="169">
        <f>+'2.7.'!G43/'2.6'!G43/10</f>
        <v>20.685996000644099</v>
      </c>
      <c r="H42" s="167">
        <f>+'2.7.'!H43/'2.6'!H43/10</f>
        <v>20.431506967824475</v>
      </c>
      <c r="I42" s="168">
        <f>+'2.7.'!I43/'2.6'!I43/10</f>
        <v>6.0573148064078675</v>
      </c>
      <c r="J42" s="169">
        <f>+'2.7.'!J43/'2.6'!J43/10</f>
        <v>20.685996000644099</v>
      </c>
      <c r="K42" s="170">
        <f>+'2.7.'!K43/'2.6'!K43/10</f>
        <v>6.9601284911347392</v>
      </c>
      <c r="N42"/>
      <c r="O42"/>
      <c r="P42"/>
      <c r="Q42"/>
      <c r="R42"/>
      <c r="S42"/>
      <c r="T42"/>
      <c r="U42"/>
    </row>
    <row r="43" spans="2:21" ht="19.5" customHeight="1">
      <c r="B43" s="163"/>
      <c r="C43" s="409"/>
      <c r="D43" s="410"/>
      <c r="E43" s="411"/>
      <c r="F43" s="409"/>
      <c r="G43" s="410"/>
      <c r="H43" s="412"/>
      <c r="I43" s="415"/>
      <c r="J43" s="410"/>
      <c r="K43" s="413"/>
      <c r="N43"/>
      <c r="O43"/>
      <c r="P43"/>
      <c r="Q43"/>
      <c r="R43"/>
      <c r="S43"/>
      <c r="T43"/>
      <c r="U43"/>
    </row>
    <row r="44" spans="2:21" ht="19.5" customHeight="1">
      <c r="B44" s="31" t="s">
        <v>17</v>
      </c>
      <c r="C44" s="175">
        <f>+'2.7.'!C45/'2.6'!C45/10</f>
        <v>6.6713155464919351</v>
      </c>
      <c r="D44" s="169"/>
      <c r="E44" s="166">
        <f>+'2.7.'!E45/'2.6'!E45/10</f>
        <v>6.6713155464919351</v>
      </c>
      <c r="F44" s="175">
        <f>+'2.7.'!F45/'2.6'!F45/10</f>
        <v>4.5664726641363611</v>
      </c>
      <c r="G44" s="169">
        <f>+'2.7.'!G45/'2.6'!G45/10</f>
        <v>17.052395382517012</v>
      </c>
      <c r="H44" s="167">
        <f>+'2.7.'!H45/'2.6'!H45/10</f>
        <v>13.467822733888335</v>
      </c>
      <c r="I44" s="168">
        <f>+'2.7.'!I45/'2.6'!I45/10</f>
        <v>5.8603847452557254</v>
      </c>
      <c r="J44" s="169">
        <f>+'2.7.'!J45/'2.6'!J45/10</f>
        <v>17.052395382517012</v>
      </c>
      <c r="K44" s="170">
        <f>+'2.7.'!K45/'2.6'!K45/10</f>
        <v>11.332599537080615</v>
      </c>
      <c r="N44"/>
      <c r="O44"/>
      <c r="P44"/>
      <c r="Q44"/>
      <c r="R44"/>
      <c r="S44"/>
      <c r="T44"/>
      <c r="U44"/>
    </row>
    <row r="45" spans="2:21" ht="19.5" customHeight="1">
      <c r="B45" s="163"/>
      <c r="C45" s="409"/>
      <c r="D45" s="410"/>
      <c r="E45" s="411"/>
      <c r="F45" s="409"/>
      <c r="G45" s="410"/>
      <c r="H45" s="412"/>
      <c r="I45" s="415"/>
      <c r="J45" s="410"/>
      <c r="K45" s="413"/>
      <c r="N45"/>
      <c r="O45"/>
      <c r="P45"/>
      <c r="Q45"/>
      <c r="R45"/>
      <c r="S45"/>
      <c r="T45"/>
      <c r="U45"/>
    </row>
    <row r="46" spans="2:21" ht="19.5" customHeight="1">
      <c r="B46" s="31" t="s">
        <v>18</v>
      </c>
      <c r="C46" s="175">
        <f>+'2.7.'!C47/'2.6'!C47/10</f>
        <v>5.2982525669229208</v>
      </c>
      <c r="D46" s="169"/>
      <c r="E46" s="166">
        <f>+'2.7.'!E47/'2.6'!E47/10</f>
        <v>5.2982525669229208</v>
      </c>
      <c r="F46" s="175">
        <f>+'2.7.'!F47/'2.6'!F47/10</f>
        <v>9.0672763549654896</v>
      </c>
      <c r="G46" s="169">
        <f>+'2.7.'!G47/'2.6'!G47/10</f>
        <v>19.166274319883662</v>
      </c>
      <c r="H46" s="167">
        <f>+'2.7.'!H47/'2.6'!H47/10</f>
        <v>17.003748030456954</v>
      </c>
      <c r="I46" s="168">
        <f>+'2.7.'!I47/'2.6'!I47/10</f>
        <v>6.3907110248472296</v>
      </c>
      <c r="J46" s="169">
        <f>+'2.7.'!J47/'2.6'!J47/10</f>
        <v>19.166274319883662</v>
      </c>
      <c r="K46" s="170">
        <f>+'2.7.'!K47/'2.6'!K47/10</f>
        <v>12.975832376851503</v>
      </c>
      <c r="N46"/>
      <c r="O46"/>
      <c r="P46"/>
      <c r="Q46"/>
      <c r="R46"/>
      <c r="S46"/>
      <c r="T46"/>
      <c r="U46"/>
    </row>
    <row r="47" spans="2:21" ht="19.5" customHeight="1">
      <c r="B47" s="163"/>
      <c r="C47" s="409"/>
      <c r="D47" s="410"/>
      <c r="E47" s="411"/>
      <c r="F47" s="409"/>
      <c r="G47" s="410"/>
      <c r="H47" s="412"/>
      <c r="I47" s="415"/>
      <c r="J47" s="410"/>
      <c r="K47" s="413"/>
      <c r="N47"/>
      <c r="O47"/>
      <c r="P47"/>
      <c r="Q47"/>
      <c r="R47"/>
      <c r="S47"/>
      <c r="T47"/>
      <c r="U47"/>
    </row>
    <row r="48" spans="2:21" ht="19.5" customHeight="1">
      <c r="B48" s="31" t="s">
        <v>19</v>
      </c>
      <c r="C48" s="175">
        <f>+'2.7.'!C49/'2.6'!C49/10</f>
        <v>5.8315407277389948</v>
      </c>
      <c r="D48" s="169"/>
      <c r="E48" s="166">
        <f>+'2.7.'!E49/'2.6'!E49/10</f>
        <v>5.8315407277389948</v>
      </c>
      <c r="F48" s="175">
        <f>+'2.7.'!F49/'2.6'!F49/10</f>
        <v>28.843191514374656</v>
      </c>
      <c r="G48" s="169">
        <f>+'2.7.'!G49/'2.6'!G49/10</f>
        <v>20.069300218085299</v>
      </c>
      <c r="H48" s="167">
        <f>+'2.7.'!H49/'2.6'!H49/10</f>
        <v>20.069865057510011</v>
      </c>
      <c r="I48" s="168">
        <f>+'2.7.'!I49/'2.6'!I49/10</f>
        <v>5.8632024300727732</v>
      </c>
      <c r="J48" s="169">
        <f>+'2.7.'!J49/'2.6'!J49/10</f>
        <v>20.069300218085299</v>
      </c>
      <c r="K48" s="170">
        <f>+'2.7.'!K49/'2.6'!K49/10</f>
        <v>19.434278595556641</v>
      </c>
      <c r="N48"/>
      <c r="O48"/>
      <c r="P48"/>
      <c r="Q48"/>
      <c r="R48"/>
      <c r="S48"/>
      <c r="T48"/>
      <c r="U48"/>
    </row>
    <row r="49" spans="2:21" ht="19.5" customHeight="1">
      <c r="B49" s="163"/>
      <c r="C49" s="409"/>
      <c r="D49" s="410"/>
      <c r="E49" s="411"/>
      <c r="F49" s="409"/>
      <c r="G49" s="410"/>
      <c r="H49" s="412"/>
      <c r="I49" s="415"/>
      <c r="J49" s="410"/>
      <c r="K49" s="413"/>
      <c r="N49"/>
      <c r="O49"/>
      <c r="P49"/>
      <c r="Q49"/>
      <c r="R49"/>
      <c r="S49"/>
      <c r="T49"/>
      <c r="U49"/>
    </row>
    <row r="50" spans="2:21" ht="19.5" customHeight="1">
      <c r="B50" s="31" t="s">
        <v>20</v>
      </c>
      <c r="C50" s="175">
        <f>+'2.7.'!C51/'2.6'!C51/10</f>
        <v>6.5311120459544743</v>
      </c>
      <c r="D50" s="169"/>
      <c r="E50" s="166">
        <f>+'2.7.'!E51/'2.6'!E51/10</f>
        <v>6.5311120459544743</v>
      </c>
      <c r="F50" s="175">
        <f>+'2.7.'!F51/'2.6'!F51/10</f>
        <v>6.2660575535363003</v>
      </c>
      <c r="G50" s="169">
        <f>+'2.7.'!G51/'2.6'!G51/10</f>
        <v>15.947405713599732</v>
      </c>
      <c r="H50" s="167">
        <f>+'2.7.'!H51/'2.6'!H51/10</f>
        <v>15.065104677531565</v>
      </c>
      <c r="I50" s="168">
        <f>+'2.7.'!I51/'2.6'!I51/10</f>
        <v>6.4133604662562318</v>
      </c>
      <c r="J50" s="169">
        <f>+'2.7.'!J51/'2.6'!J51/10</f>
        <v>15.947405713599732</v>
      </c>
      <c r="K50" s="170">
        <f>+'2.7.'!K51/'2.6'!K51/10</f>
        <v>14.191750306211603</v>
      </c>
      <c r="N50"/>
      <c r="O50"/>
      <c r="P50"/>
      <c r="Q50"/>
      <c r="R50"/>
      <c r="S50"/>
      <c r="T50"/>
      <c r="U50"/>
    </row>
    <row r="51" spans="2:21" ht="19.5" customHeight="1">
      <c r="B51" s="163"/>
      <c r="C51" s="409"/>
      <c r="D51" s="410"/>
      <c r="E51" s="411"/>
      <c r="F51" s="409"/>
      <c r="G51" s="410"/>
      <c r="H51" s="412"/>
      <c r="I51" s="415"/>
      <c r="J51" s="410"/>
      <c r="K51" s="413"/>
      <c r="N51"/>
      <c r="O51"/>
      <c r="P51"/>
      <c r="Q51"/>
      <c r="R51"/>
      <c r="S51"/>
      <c r="T51"/>
      <c r="U51"/>
    </row>
    <row r="52" spans="2:21" ht="19.5" customHeight="1">
      <c r="B52" s="31" t="s">
        <v>21</v>
      </c>
      <c r="C52" s="175">
        <f>+'2.7.'!C53/'2.6'!C53/10</f>
        <v>6.8810414561863622</v>
      </c>
      <c r="D52" s="169"/>
      <c r="E52" s="166">
        <f>+'2.7.'!E53/'2.6'!E53/10</f>
        <v>6.8810414561863622</v>
      </c>
      <c r="F52" s="175">
        <f>+'2.7.'!F53/'2.6'!F53/10</f>
        <v>4.5865481870781633</v>
      </c>
      <c r="G52" s="169">
        <f>+'2.7.'!G53/'2.6'!G53/10</f>
        <v>16.269513200819091</v>
      </c>
      <c r="H52" s="167">
        <f>+'2.7.'!H53/'2.6'!H53/10</f>
        <v>13.7897784324957</v>
      </c>
      <c r="I52" s="168">
        <f>+'2.7.'!I53/'2.6'!I53/10</f>
        <v>6.0520044194519302</v>
      </c>
      <c r="J52" s="169">
        <f>+'2.7.'!J53/'2.6'!J53/10</f>
        <v>16.269513200819091</v>
      </c>
      <c r="K52" s="170">
        <f>+'2.7.'!K53/'2.6'!K53/10</f>
        <v>11.904883803351183</v>
      </c>
      <c r="N52"/>
      <c r="O52"/>
      <c r="P52"/>
      <c r="Q52"/>
      <c r="R52"/>
      <c r="S52"/>
      <c r="T52"/>
      <c r="U52"/>
    </row>
    <row r="53" spans="2:21" ht="19.5" customHeight="1">
      <c r="B53" s="163"/>
      <c r="C53" s="409"/>
      <c r="D53" s="410"/>
      <c r="E53" s="411"/>
      <c r="F53" s="409"/>
      <c r="G53" s="410"/>
      <c r="H53" s="412"/>
      <c r="I53" s="415"/>
      <c r="J53" s="410"/>
      <c r="K53" s="413"/>
      <c r="N53"/>
      <c r="O53"/>
      <c r="P53"/>
      <c r="Q53"/>
      <c r="R53"/>
      <c r="S53"/>
      <c r="T53"/>
      <c r="U53"/>
    </row>
    <row r="54" spans="2:21" ht="19.5" customHeight="1">
      <c r="B54" s="31" t="s">
        <v>22</v>
      </c>
      <c r="C54" s="175">
        <f>+'2.7.'!C55/'2.6'!C55/10</f>
        <v>7.9533960581104592</v>
      </c>
      <c r="D54" s="169"/>
      <c r="E54" s="166">
        <f>+'2.7.'!E55/'2.6'!E55/10</f>
        <v>7.9533960581104592</v>
      </c>
      <c r="F54" s="175">
        <f>+'2.7.'!F55/'2.6'!F55/10</f>
        <v>6.7448732903928414</v>
      </c>
      <c r="G54" s="169">
        <f>+'2.7.'!G55/'2.6'!G55/10</f>
        <v>19.001137991061139</v>
      </c>
      <c r="H54" s="167">
        <f>+'2.7.'!H55/'2.6'!H55/10</f>
        <v>18.842444836694291</v>
      </c>
      <c r="I54" s="168">
        <f>+'2.7.'!I55/'2.6'!I55/10</f>
        <v>7.8358065205785845</v>
      </c>
      <c r="J54" s="169">
        <f>+'2.7.'!J55/'2.6'!J55/10</f>
        <v>19.001137991061139</v>
      </c>
      <c r="K54" s="170">
        <f>+'2.7.'!K55/'2.6'!K55/10</f>
        <v>17.67468532019852</v>
      </c>
      <c r="N54"/>
      <c r="O54"/>
      <c r="P54"/>
      <c r="Q54"/>
      <c r="R54"/>
      <c r="S54"/>
      <c r="T54"/>
      <c r="U54"/>
    </row>
    <row r="55" spans="2:21" ht="19.5" customHeight="1" thickBot="1">
      <c r="B55" s="28"/>
      <c r="C55" s="409"/>
      <c r="D55" s="410"/>
      <c r="E55" s="411"/>
      <c r="F55" s="409"/>
      <c r="G55" s="410"/>
      <c r="H55" s="412"/>
      <c r="I55" s="415"/>
      <c r="J55" s="410"/>
      <c r="K55" s="413"/>
      <c r="N55"/>
      <c r="O55"/>
      <c r="P55"/>
      <c r="Q55"/>
      <c r="R55"/>
      <c r="S55"/>
      <c r="T55"/>
      <c r="U55"/>
    </row>
    <row r="56" spans="2:21" ht="18.75" customHeight="1" thickTop="1">
      <c r="B56" s="4" t="s">
        <v>1694</v>
      </c>
      <c r="C56" s="404">
        <f>+'2.7.'!C57/'2.6'!C57/10</f>
        <v>6.1532648604060309</v>
      </c>
      <c r="D56" s="405"/>
      <c r="E56" s="406">
        <f>+'2.7.'!E57/'2.6'!E57/10</f>
        <v>6.1532648604060309</v>
      </c>
      <c r="F56" s="407">
        <f>+'2.7.'!F57/'2.6'!F57/10</f>
        <v>7.4269505804230818</v>
      </c>
      <c r="G56" s="405">
        <f>+'2.7.'!G57/'2.6'!G57/10</f>
        <v>16.466857229914481</v>
      </c>
      <c r="H56" s="406">
        <f>+'2.7.'!H57/'2.6'!H57/10</f>
        <v>15.165939479888703</v>
      </c>
      <c r="I56" s="404">
        <f>+'2.7.'!I57/'2.6'!I57/10</f>
        <v>6.2981424195116755</v>
      </c>
      <c r="J56" s="405">
        <f>+'2.7.'!J57/'2.6'!J57/10</f>
        <v>16.466857229914481</v>
      </c>
      <c r="K56" s="408">
        <f>+'2.7.'!K57/'2.6'!K57/10</f>
        <v>10.402008601138316</v>
      </c>
      <c r="N56"/>
      <c r="O56"/>
      <c r="P56"/>
      <c r="Q56"/>
      <c r="R56"/>
      <c r="S56"/>
      <c r="T56"/>
      <c r="U56"/>
    </row>
    <row r="57" spans="2:21" ht="8.25" customHeight="1" thickBot="1">
      <c r="B57" s="179"/>
      <c r="C57" s="61"/>
      <c r="D57" s="59"/>
      <c r="E57" s="60"/>
      <c r="F57" s="58"/>
      <c r="G57" s="59"/>
      <c r="H57" s="60"/>
      <c r="I57" s="61"/>
      <c r="J57" s="59"/>
      <c r="K57" s="40"/>
      <c r="N57"/>
      <c r="O57"/>
      <c r="P57"/>
      <c r="Q57"/>
      <c r="R57"/>
      <c r="S57"/>
      <c r="T57"/>
      <c r="U57"/>
    </row>
    <row r="58" spans="2:21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2:21">
      <c r="B59" s="10" t="s">
        <v>104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2:21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21" ht="18">
      <c r="B61" s="41" t="s">
        <v>105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2:21" ht="18">
      <c r="B62" s="176" t="s">
        <v>106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21">
      <c r="B63" s="177"/>
      <c r="C63" s="10"/>
      <c r="D63" s="10"/>
      <c r="E63" s="10"/>
      <c r="F63" s="10"/>
      <c r="G63" s="10"/>
      <c r="H63" s="10"/>
      <c r="I63" s="10"/>
      <c r="J63" s="10"/>
      <c r="K63" s="10"/>
    </row>
    <row r="64" spans="2:21">
      <c r="B64" s="177"/>
      <c r="C64" s="10"/>
      <c r="D64" s="10"/>
      <c r="E64" s="10"/>
      <c r="F64" s="10"/>
      <c r="G64" s="10"/>
      <c r="H64" s="10"/>
      <c r="I64" s="10"/>
      <c r="J64" s="10"/>
      <c r="K64" s="10"/>
    </row>
    <row r="65" spans="2:21" ht="19.5" customHeight="1">
      <c r="C65" s="1"/>
    </row>
    <row r="66" spans="2:21">
      <c r="O66" s="440"/>
    </row>
    <row r="68" spans="2:21">
      <c r="B68" s="10"/>
      <c r="C68" s="10"/>
      <c r="D68" s="10"/>
      <c r="E68" s="10"/>
      <c r="F68" s="10"/>
      <c r="G68" s="10"/>
      <c r="H68" s="10"/>
      <c r="I68" s="10"/>
      <c r="J68" s="10"/>
      <c r="K68" s="10"/>
      <c r="O68" s="73"/>
    </row>
    <row r="69" spans="2:21">
      <c r="B69" s="10"/>
      <c r="C69" s="10"/>
      <c r="D69" s="10"/>
      <c r="E69" s="10"/>
      <c r="F69" s="10"/>
      <c r="G69" s="10"/>
      <c r="H69" s="10"/>
      <c r="I69" s="10"/>
      <c r="J69" s="10"/>
      <c r="K69" s="10"/>
      <c r="O69" s="73"/>
      <c r="Q69"/>
      <c r="R69"/>
      <c r="T69" s="54"/>
    </row>
    <row r="70" spans="2:21">
      <c r="B70" s="10"/>
      <c r="C70" s="10"/>
      <c r="D70" s="10"/>
      <c r="E70" s="10"/>
      <c r="F70" s="10"/>
      <c r="G70" s="10"/>
      <c r="H70" s="10"/>
      <c r="I70" s="10"/>
      <c r="J70" s="10"/>
      <c r="K70" s="10"/>
      <c r="Q70"/>
      <c r="R70"/>
      <c r="T70" s="54"/>
    </row>
    <row r="71" spans="2:21">
      <c r="B71" s="10"/>
      <c r="C71" s="10"/>
      <c r="D71" s="10"/>
      <c r="E71" s="10"/>
      <c r="F71" s="10"/>
      <c r="G71" s="10"/>
      <c r="H71" s="10"/>
      <c r="I71" s="10"/>
      <c r="J71" s="10"/>
      <c r="K71" s="10"/>
      <c r="M71" s="457"/>
      <c r="N71" s="457"/>
      <c r="O71" s="457"/>
      <c r="P71" s="457"/>
      <c r="Q71" s="457"/>
      <c r="R71" s="457"/>
      <c r="S71" s="457"/>
      <c r="T71" s="54"/>
    </row>
    <row r="72" spans="2:21">
      <c r="B72" s="10"/>
      <c r="C72" s="10"/>
      <c r="D72" s="10"/>
      <c r="E72" s="10"/>
      <c r="F72" s="10"/>
      <c r="G72" s="10"/>
      <c r="H72" s="10"/>
      <c r="I72" s="10"/>
      <c r="J72" s="10"/>
      <c r="K72" s="10"/>
      <c r="M72" s="457"/>
      <c r="N72" s="457"/>
      <c r="O72" s="457"/>
      <c r="P72" s="457"/>
      <c r="Q72" s="457"/>
      <c r="R72" s="457"/>
      <c r="S72" s="457"/>
      <c r="T72" s="54"/>
    </row>
    <row r="73" spans="2:21">
      <c r="B73" s="10"/>
      <c r="C73" s="10"/>
      <c r="D73" s="10"/>
      <c r="E73" s="10"/>
      <c r="F73" s="10"/>
      <c r="G73" s="10"/>
      <c r="H73" s="10"/>
      <c r="I73" s="10"/>
      <c r="J73" s="10"/>
      <c r="K73" s="10"/>
      <c r="M73" s="457"/>
      <c r="N73" s="457"/>
      <c r="O73" s="457" t="s">
        <v>78</v>
      </c>
      <c r="P73" s="457"/>
      <c r="Q73" s="457"/>
      <c r="R73" s="457"/>
      <c r="S73" s="457"/>
      <c r="T73"/>
      <c r="U73"/>
    </row>
    <row r="74" spans="2:21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457"/>
      <c r="N74" s="461" t="s">
        <v>22</v>
      </c>
      <c r="O74" s="478">
        <v>7.9544625035643008</v>
      </c>
      <c r="P74" s="457"/>
      <c r="Q74" s="457"/>
      <c r="R74" s="457"/>
      <c r="S74" s="457"/>
      <c r="T74"/>
      <c r="U74"/>
    </row>
    <row r="75" spans="2:21">
      <c r="B75" s="10"/>
      <c r="C75" s="10"/>
      <c r="D75" s="10"/>
      <c r="E75" s="10"/>
      <c r="F75" s="10"/>
      <c r="G75" s="10"/>
      <c r="H75" s="10"/>
      <c r="I75" s="10"/>
      <c r="J75" s="10"/>
      <c r="K75" s="10"/>
      <c r="M75" s="457"/>
      <c r="N75" s="461" t="s">
        <v>6</v>
      </c>
      <c r="O75" s="478">
        <v>7.6860437493813718</v>
      </c>
      <c r="P75" s="457"/>
      <c r="Q75" s="457"/>
      <c r="R75" s="457"/>
      <c r="S75" s="457"/>
      <c r="T75"/>
      <c r="U75"/>
    </row>
    <row r="76" spans="2:21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457"/>
      <c r="N76" s="461" t="s">
        <v>11</v>
      </c>
      <c r="O76" s="478">
        <v>7.6745808790212964</v>
      </c>
      <c r="P76" s="457"/>
      <c r="Q76" s="457"/>
      <c r="R76" s="457"/>
      <c r="S76" s="457"/>
      <c r="U76"/>
    </row>
    <row r="77" spans="2:21">
      <c r="B77" s="10"/>
      <c r="C77" s="10"/>
      <c r="D77" s="10"/>
      <c r="E77" s="10"/>
      <c r="F77" s="10"/>
      <c r="G77" s="10"/>
      <c r="H77" s="10"/>
      <c r="I77" s="10"/>
      <c r="J77" s="10"/>
      <c r="K77" s="10"/>
      <c r="M77" s="457"/>
      <c r="N77" s="461" t="s">
        <v>3</v>
      </c>
      <c r="O77" s="478">
        <v>7.5125762468604238</v>
      </c>
      <c r="P77" s="457"/>
      <c r="Q77" s="457"/>
      <c r="R77" s="457"/>
      <c r="S77" s="457"/>
      <c r="U77"/>
    </row>
    <row r="78" spans="2:2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57"/>
      <c r="N78" s="461" t="s">
        <v>1</v>
      </c>
      <c r="O78" s="478">
        <v>7.0690167146670886</v>
      </c>
      <c r="P78" s="457"/>
      <c r="Q78" s="457"/>
      <c r="R78" s="457"/>
      <c r="S78" s="457"/>
      <c r="T78" s="54"/>
    </row>
    <row r="79" spans="2:21"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457"/>
      <c r="N79" s="461" t="s">
        <v>21</v>
      </c>
      <c r="O79" s="478">
        <v>6.8808688783570302</v>
      </c>
      <c r="P79" s="457"/>
      <c r="Q79" s="457"/>
      <c r="R79" s="457"/>
      <c r="S79" s="457"/>
      <c r="T79"/>
      <c r="U79"/>
    </row>
    <row r="80" spans="2:21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57"/>
      <c r="N80" s="461" t="s">
        <v>17</v>
      </c>
      <c r="O80" s="478">
        <v>6.6713680317448079</v>
      </c>
      <c r="P80" s="457"/>
      <c r="Q80" s="457"/>
      <c r="R80" s="457"/>
      <c r="S80" s="457"/>
      <c r="T80"/>
      <c r="U80"/>
    </row>
    <row r="81" spans="2:21"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457"/>
      <c r="N81" s="457"/>
      <c r="O81" s="523"/>
      <c r="P81" s="524"/>
      <c r="Q81" s="457"/>
      <c r="R81" s="457"/>
      <c r="S81" s="457"/>
      <c r="U81"/>
    </row>
    <row r="82" spans="2:21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57"/>
      <c r="N82" s="457"/>
      <c r="O82" s="524"/>
      <c r="P82" s="457"/>
      <c r="Q82" s="457"/>
      <c r="R82" s="457"/>
      <c r="S82" s="457"/>
      <c r="T82"/>
      <c r="U82"/>
    </row>
    <row r="83" spans="2:21"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457"/>
      <c r="N83" s="457"/>
      <c r="O83" s="457"/>
      <c r="P83" s="524"/>
      <c r="Q83" s="457"/>
      <c r="R83" s="697"/>
      <c r="S83" s="457"/>
      <c r="U83"/>
    </row>
    <row r="84" spans="2:21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57"/>
      <c r="N84" s="457"/>
      <c r="O84" s="457"/>
      <c r="P84" s="524"/>
      <c r="Q84" s="457"/>
      <c r="R84" s="457"/>
      <c r="S84" s="457"/>
      <c r="U84"/>
    </row>
    <row r="85" spans="2:21">
      <c r="B85" s="10"/>
      <c r="C85" s="10"/>
      <c r="D85" s="10"/>
      <c r="E85" s="10"/>
      <c r="F85" s="10"/>
      <c r="G85" s="10"/>
      <c r="H85" s="10"/>
      <c r="I85" s="10"/>
      <c r="J85" s="10"/>
      <c r="K85" s="10"/>
      <c r="M85" s="457"/>
      <c r="N85" s="457"/>
      <c r="O85" s="457"/>
      <c r="P85" s="461"/>
      <c r="Q85" s="457"/>
      <c r="R85" s="457"/>
      <c r="S85" s="457"/>
      <c r="T85"/>
      <c r="U85"/>
    </row>
    <row r="86" spans="2:21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57"/>
      <c r="N86" s="457"/>
      <c r="O86" s="457"/>
      <c r="P86" s="461"/>
      <c r="Q86" s="457"/>
      <c r="R86" s="457"/>
      <c r="S86" s="457"/>
      <c r="U86"/>
    </row>
    <row r="87" spans="2:21">
      <c r="B87" s="10"/>
      <c r="C87" s="10"/>
      <c r="D87" s="10"/>
      <c r="E87" s="10"/>
      <c r="F87" s="10"/>
      <c r="G87" s="10"/>
      <c r="H87" s="10"/>
      <c r="I87" s="10"/>
      <c r="J87" s="10"/>
      <c r="K87" s="10"/>
      <c r="M87" s="457"/>
      <c r="N87" s="457"/>
      <c r="O87" s="457"/>
      <c r="P87" s="461"/>
      <c r="Q87" s="457"/>
      <c r="R87" s="697"/>
      <c r="S87" s="457"/>
      <c r="T87"/>
      <c r="U87"/>
    </row>
    <row r="88" spans="2:21">
      <c r="B88" s="10"/>
      <c r="C88" s="10"/>
      <c r="D88" s="10"/>
      <c r="E88" s="10"/>
      <c r="F88" s="10"/>
      <c r="G88" s="10"/>
      <c r="H88" s="10"/>
      <c r="I88" s="10"/>
      <c r="J88" s="10"/>
      <c r="K88" s="10"/>
      <c r="M88" s="457"/>
      <c r="N88" s="457"/>
      <c r="O88" s="457"/>
      <c r="P88" s="461"/>
      <c r="Q88" s="457"/>
      <c r="R88" s="457"/>
      <c r="S88" s="457"/>
      <c r="U88"/>
    </row>
    <row r="89" spans="2:21">
      <c r="B89" s="10"/>
      <c r="C89" s="10"/>
      <c r="D89" s="10"/>
      <c r="E89" s="10"/>
      <c r="F89" s="10"/>
      <c r="G89" s="10"/>
      <c r="H89" s="10"/>
      <c r="I89" s="10"/>
      <c r="J89" s="10"/>
      <c r="K89" s="10"/>
      <c r="M89" s="457"/>
      <c r="N89" s="457"/>
      <c r="O89" s="457"/>
      <c r="P89" s="461"/>
      <c r="Q89" s="457"/>
      <c r="R89" s="457"/>
      <c r="S89" s="457"/>
      <c r="T89"/>
      <c r="U89"/>
    </row>
    <row r="90" spans="2:21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57"/>
      <c r="N90" s="457"/>
      <c r="O90" s="457"/>
      <c r="P90" s="461"/>
      <c r="Q90" s="457"/>
      <c r="R90" s="457"/>
      <c r="S90" s="457"/>
      <c r="T90"/>
      <c r="U90"/>
    </row>
    <row r="91" spans="2:21">
      <c r="B91" s="10"/>
      <c r="C91" s="10"/>
      <c r="D91" s="10"/>
      <c r="E91" s="10"/>
      <c r="F91" s="10"/>
      <c r="G91" s="10"/>
      <c r="H91" s="10"/>
      <c r="I91" s="10"/>
      <c r="J91" s="10"/>
      <c r="K91" s="10"/>
      <c r="M91" s="457"/>
      <c r="N91" s="457"/>
      <c r="O91" s="457"/>
      <c r="P91" s="461"/>
      <c r="Q91" s="457"/>
      <c r="R91" s="457"/>
      <c r="S91" s="457"/>
      <c r="T91"/>
      <c r="U91"/>
    </row>
    <row r="92" spans="2:21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57"/>
      <c r="N92" s="457"/>
      <c r="O92" s="457"/>
      <c r="P92" s="457"/>
      <c r="Q92" s="457"/>
      <c r="R92" s="457"/>
      <c r="S92" s="457"/>
      <c r="T92"/>
      <c r="U92"/>
    </row>
    <row r="93" spans="2:21">
      <c r="B93" s="10"/>
      <c r="C93" s="10"/>
      <c r="D93" s="10"/>
      <c r="E93" s="10"/>
      <c r="F93" s="10"/>
      <c r="G93" s="10"/>
      <c r="H93" s="10"/>
      <c r="I93" s="10"/>
      <c r="J93" s="10"/>
      <c r="K93" s="10"/>
      <c r="M93" s="457"/>
      <c r="N93" s="457"/>
      <c r="O93" s="524"/>
      <c r="P93" s="457"/>
      <c r="Q93" s="457"/>
      <c r="R93" s="697"/>
      <c r="S93" s="457"/>
      <c r="T93" s="54"/>
    </row>
    <row r="94" spans="2:21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57"/>
      <c r="N94" s="457"/>
      <c r="O94" s="523"/>
      <c r="P94" s="525"/>
      <c r="Q94" s="457"/>
      <c r="R94" s="461"/>
      <c r="S94" s="457"/>
      <c r="T94"/>
      <c r="U94"/>
    </row>
    <row r="95" spans="2:21">
      <c r="B95" s="10"/>
      <c r="C95" s="10"/>
      <c r="D95" s="10"/>
      <c r="E95" s="10"/>
      <c r="F95" s="10"/>
      <c r="G95" s="10"/>
      <c r="H95" s="10"/>
      <c r="I95" s="10"/>
      <c r="J95" s="10"/>
      <c r="K95" s="10"/>
      <c r="M95" s="457"/>
      <c r="N95" s="461"/>
      <c r="O95" s="467"/>
      <c r="P95" s="457"/>
      <c r="Q95" s="457"/>
      <c r="R95" s="457"/>
      <c r="S95" s="457"/>
      <c r="T95"/>
      <c r="U95"/>
    </row>
    <row r="96" spans="2:21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57"/>
      <c r="N96" s="461"/>
      <c r="O96" s="467"/>
      <c r="P96" s="457"/>
      <c r="Q96" s="457"/>
      <c r="R96" s="457"/>
      <c r="S96" s="457"/>
      <c r="U96"/>
    </row>
    <row r="97" spans="2:21">
      <c r="B97" s="10"/>
      <c r="C97" s="10"/>
      <c r="D97" s="10"/>
      <c r="E97" s="10"/>
      <c r="F97" s="10"/>
      <c r="G97" s="10"/>
      <c r="H97" s="10"/>
      <c r="I97" s="10"/>
      <c r="J97" s="10"/>
      <c r="K97" s="10"/>
      <c r="M97" s="457"/>
      <c r="N97" s="461"/>
      <c r="O97" s="467"/>
      <c r="P97" s="457"/>
      <c r="Q97" s="457"/>
      <c r="R97" s="457"/>
      <c r="S97" s="457"/>
      <c r="U97"/>
    </row>
    <row r="98" spans="2:21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57"/>
      <c r="N98" s="461"/>
      <c r="O98" s="467"/>
      <c r="P98" s="457"/>
      <c r="Q98" s="457"/>
      <c r="R98" s="457"/>
      <c r="S98" s="457"/>
      <c r="T98" s="54"/>
    </row>
    <row r="99" spans="2:21">
      <c r="B99" s="10"/>
      <c r="C99" s="10"/>
      <c r="D99" s="10"/>
      <c r="E99" s="10"/>
      <c r="F99" s="10"/>
      <c r="G99" s="10"/>
      <c r="H99" s="10"/>
      <c r="I99" s="10"/>
      <c r="J99" s="10"/>
      <c r="K99" s="10"/>
      <c r="M99" s="457"/>
      <c r="N99" s="461"/>
      <c r="O99" s="467"/>
      <c r="P99" s="457"/>
      <c r="Q99" s="457"/>
      <c r="R99" s="457"/>
      <c r="S99" s="457"/>
      <c r="T99" s="54"/>
    </row>
    <row r="100" spans="2:2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57"/>
      <c r="N100" s="464"/>
      <c r="O100" s="467"/>
      <c r="P100" s="457"/>
      <c r="Q100" s="457"/>
      <c r="R100" s="457"/>
      <c r="S100" s="457"/>
      <c r="T100" s="54"/>
    </row>
    <row r="101" spans="2:2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M101" s="457"/>
      <c r="N101" s="457"/>
      <c r="O101" s="457"/>
      <c r="P101" s="457"/>
      <c r="Q101" s="457"/>
      <c r="R101" s="457"/>
      <c r="S101" s="457"/>
      <c r="T101"/>
      <c r="U101"/>
    </row>
    <row r="102" spans="2:2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57"/>
      <c r="N102" s="457"/>
      <c r="O102" s="457"/>
      <c r="P102" s="457"/>
      <c r="Q102" s="457"/>
      <c r="R102" s="457"/>
      <c r="S102" s="457"/>
      <c r="T102"/>
      <c r="U102"/>
    </row>
    <row r="103" spans="2:2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M103" s="457"/>
      <c r="N103" s="478"/>
      <c r="O103" s="457"/>
      <c r="P103" s="457"/>
      <c r="Q103" s="457"/>
      <c r="R103" s="457"/>
      <c r="S103" s="457"/>
      <c r="T103"/>
      <c r="U103"/>
    </row>
    <row r="104" spans="2:2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57"/>
      <c r="N104" s="457"/>
      <c r="O104" s="457"/>
      <c r="P104" s="457"/>
      <c r="Q104" s="457"/>
      <c r="R104" s="457"/>
      <c r="S104" s="457"/>
      <c r="T104"/>
      <c r="U104"/>
    </row>
    <row r="105" spans="2:2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457"/>
      <c r="N105" s="457"/>
      <c r="O105" s="457"/>
      <c r="P105" s="457"/>
      <c r="Q105" s="457"/>
      <c r="R105" s="457"/>
      <c r="S105" s="457"/>
      <c r="T105"/>
      <c r="U105"/>
    </row>
    <row r="106" spans="2:2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57"/>
      <c r="N106" s="457"/>
      <c r="O106" s="457"/>
      <c r="P106" s="457"/>
      <c r="Q106" s="457"/>
      <c r="R106" s="457"/>
      <c r="S106" s="457"/>
      <c r="T106"/>
      <c r="U106"/>
    </row>
    <row r="107" spans="2:2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457"/>
      <c r="N107" s="457"/>
      <c r="O107" s="457"/>
      <c r="P107" s="457"/>
      <c r="Q107" s="457"/>
      <c r="R107" s="457"/>
      <c r="S107" s="457"/>
      <c r="T107"/>
      <c r="U107"/>
    </row>
    <row r="108" spans="2:2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57"/>
      <c r="N108" s="457"/>
      <c r="O108" s="457" t="s">
        <v>79</v>
      </c>
      <c r="P108" s="457"/>
      <c r="Q108" s="457"/>
      <c r="R108" s="457"/>
      <c r="S108" s="457"/>
      <c r="T108"/>
      <c r="U108"/>
    </row>
    <row r="109" spans="2:2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457"/>
      <c r="N109" s="457" t="s">
        <v>7</v>
      </c>
      <c r="O109" s="478">
        <v>21.277397983114444</v>
      </c>
      <c r="P109" s="524"/>
      <c r="Q109" s="457"/>
      <c r="R109" s="457"/>
      <c r="S109" s="457"/>
      <c r="T109"/>
      <c r="U109"/>
    </row>
    <row r="110" spans="2:2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57"/>
      <c r="N110" s="457" t="s">
        <v>74</v>
      </c>
      <c r="O110" s="478">
        <v>21.228204304529392</v>
      </c>
      <c r="P110" s="523"/>
      <c r="Q110" s="457"/>
      <c r="R110" s="457"/>
      <c r="S110" s="457"/>
      <c r="T110"/>
      <c r="U110"/>
    </row>
    <row r="111" spans="2:2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457"/>
      <c r="N111" s="457" t="s">
        <v>14</v>
      </c>
      <c r="O111" s="478">
        <v>21.136393410083365</v>
      </c>
      <c r="P111" s="457"/>
      <c r="Q111" s="457"/>
      <c r="R111" s="457"/>
      <c r="S111" s="457"/>
      <c r="T111"/>
      <c r="U111"/>
    </row>
    <row r="112" spans="2:2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57"/>
      <c r="N112" s="457" t="s">
        <v>3</v>
      </c>
      <c r="O112" s="478">
        <v>20.934732180514551</v>
      </c>
      <c r="P112" s="457"/>
      <c r="Q112" s="457"/>
      <c r="R112" s="457"/>
      <c r="S112" s="457"/>
      <c r="T112"/>
      <c r="U112"/>
    </row>
    <row r="113" spans="2:2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57"/>
      <c r="N113" s="457" t="s">
        <v>16</v>
      </c>
      <c r="O113" s="478">
        <v>20.433708920187794</v>
      </c>
      <c r="P113" s="457"/>
      <c r="Q113" s="457"/>
      <c r="R113" s="457"/>
      <c r="S113" s="457"/>
      <c r="T113"/>
      <c r="U113"/>
    </row>
    <row r="114" spans="2:2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57"/>
      <c r="N114" s="457" t="s">
        <v>9</v>
      </c>
      <c r="O114" s="478">
        <v>20.263779132305491</v>
      </c>
      <c r="P114" s="457"/>
      <c r="Q114" s="457"/>
      <c r="R114" s="457"/>
      <c r="S114" s="457"/>
      <c r="T114"/>
      <c r="U114"/>
    </row>
    <row r="115" spans="2:2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457"/>
      <c r="N115" s="457" t="s">
        <v>19</v>
      </c>
      <c r="O115" s="478">
        <v>20.070086407900153</v>
      </c>
      <c r="P115" s="457"/>
      <c r="Q115" s="457"/>
      <c r="R115" s="457"/>
      <c r="S115" s="457"/>
      <c r="U115"/>
    </row>
    <row r="116" spans="2:2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57"/>
      <c r="N116" s="457"/>
      <c r="O116" s="457"/>
      <c r="P116" s="457"/>
      <c r="Q116" s="457"/>
      <c r="R116" s="457"/>
      <c r="S116" s="457"/>
      <c r="U116"/>
    </row>
    <row r="117" spans="2:2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57"/>
      <c r="N117" s="457"/>
      <c r="O117" s="457"/>
      <c r="P117" s="457"/>
      <c r="Q117" s="457"/>
      <c r="R117" s="457"/>
      <c r="S117" s="457"/>
      <c r="U117"/>
    </row>
    <row r="118" spans="2:2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57"/>
      <c r="N118" s="457"/>
      <c r="O118" s="457"/>
      <c r="P118" s="457"/>
      <c r="Q118" s="457"/>
      <c r="R118" s="457"/>
      <c r="S118" s="457"/>
      <c r="U118"/>
    </row>
    <row r="119" spans="2:2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57"/>
      <c r="N119" s="457"/>
      <c r="O119" s="457"/>
      <c r="P119" s="457"/>
      <c r="Q119" s="457"/>
      <c r="R119" s="457"/>
      <c r="S119" s="457"/>
      <c r="U119"/>
    </row>
    <row r="120" spans="2:2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57"/>
      <c r="N120" s="457"/>
      <c r="O120" s="457"/>
      <c r="P120" s="457"/>
      <c r="Q120" s="457"/>
      <c r="R120" s="457"/>
      <c r="S120" s="457"/>
      <c r="U120"/>
    </row>
    <row r="121" spans="2:2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57"/>
      <c r="N121" s="457"/>
      <c r="O121" s="457"/>
      <c r="P121" s="457"/>
      <c r="Q121" s="457"/>
      <c r="R121" s="457"/>
      <c r="S121" s="457"/>
      <c r="U121"/>
    </row>
    <row r="122" spans="2:2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57"/>
      <c r="N122" s="457"/>
      <c r="O122" s="457"/>
      <c r="P122" s="457"/>
      <c r="Q122" s="457"/>
      <c r="R122" s="457"/>
      <c r="S122" s="457"/>
      <c r="U122"/>
    </row>
    <row r="123" spans="2:2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57"/>
      <c r="N123" s="457"/>
      <c r="O123" s="457"/>
      <c r="P123" s="457"/>
      <c r="Q123" s="457"/>
      <c r="R123" s="457"/>
      <c r="S123" s="457"/>
      <c r="U123"/>
    </row>
    <row r="124" spans="2:2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57"/>
      <c r="N124" s="457"/>
      <c r="O124" s="457"/>
      <c r="P124" s="457"/>
      <c r="Q124" s="457"/>
      <c r="R124" s="457"/>
      <c r="S124" s="457"/>
      <c r="U124"/>
    </row>
    <row r="125" spans="2:2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57"/>
      <c r="N125" s="457"/>
      <c r="O125" s="457"/>
      <c r="P125" s="457"/>
      <c r="Q125" s="457"/>
      <c r="R125" s="457"/>
      <c r="S125" s="457"/>
      <c r="U125"/>
    </row>
    <row r="126" spans="2:2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57"/>
      <c r="N126" s="457"/>
      <c r="O126" s="457"/>
      <c r="P126" s="457"/>
      <c r="Q126" s="457"/>
      <c r="R126" s="457"/>
      <c r="S126" s="457"/>
      <c r="U126"/>
    </row>
    <row r="127" spans="2:2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57"/>
      <c r="N127" s="457"/>
      <c r="O127" s="457"/>
      <c r="P127" s="457"/>
      <c r="Q127" s="457"/>
      <c r="R127" s="457"/>
      <c r="S127" s="457"/>
      <c r="U127"/>
    </row>
    <row r="128" spans="2:2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57"/>
      <c r="N128" s="457"/>
      <c r="O128" s="457"/>
      <c r="P128" s="457"/>
      <c r="Q128" s="457"/>
      <c r="R128" s="457"/>
      <c r="S128" s="457"/>
      <c r="U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57"/>
      <c r="N129" s="457"/>
      <c r="O129" s="457"/>
      <c r="P129" s="457"/>
      <c r="Q129" s="457"/>
      <c r="R129" s="457"/>
      <c r="S129" s="457"/>
      <c r="U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57"/>
      <c r="N130" s="457"/>
      <c r="O130" s="457"/>
      <c r="P130" s="457"/>
      <c r="Q130" s="457"/>
      <c r="R130" s="457"/>
      <c r="S130" s="457"/>
      <c r="U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57"/>
      <c r="N131" s="457"/>
      <c r="O131" s="457"/>
      <c r="P131" s="457"/>
      <c r="Q131" s="457"/>
      <c r="R131" s="457"/>
      <c r="S131" s="457"/>
      <c r="U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57"/>
      <c r="N132" s="457"/>
      <c r="O132" s="457"/>
      <c r="P132" s="457"/>
      <c r="Q132" s="457"/>
      <c r="R132" s="457"/>
      <c r="S132" s="457"/>
      <c r="U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57"/>
      <c r="N133" s="457"/>
      <c r="O133" s="457"/>
      <c r="P133" s="457"/>
      <c r="Q133" s="457"/>
      <c r="R133" s="457"/>
      <c r="S133" s="457"/>
      <c r="U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57"/>
      <c r="N134" s="457"/>
      <c r="O134" s="457"/>
      <c r="P134" s="457"/>
      <c r="Q134" s="457"/>
      <c r="R134" s="457"/>
      <c r="S134" s="457"/>
      <c r="U134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57"/>
      <c r="N135" s="478"/>
      <c r="O135" s="457"/>
      <c r="P135" s="457"/>
      <c r="Q135" s="457"/>
      <c r="R135" s="457"/>
      <c r="S135" s="457"/>
      <c r="U135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57"/>
      <c r="N136" s="457"/>
      <c r="O136" s="457"/>
      <c r="P136" s="457"/>
      <c r="Q136" s="457"/>
      <c r="R136" s="457"/>
      <c r="S136" s="457"/>
      <c r="U136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57"/>
      <c r="N137" s="457"/>
      <c r="O137" s="457"/>
      <c r="P137" s="457"/>
      <c r="Q137" s="457"/>
      <c r="R137" s="457"/>
      <c r="S137" s="457"/>
      <c r="U137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57"/>
      <c r="N138" s="461"/>
      <c r="O138" s="467" t="s">
        <v>98</v>
      </c>
      <c r="P138" s="457" t="s">
        <v>99</v>
      </c>
      <c r="Q138" s="457" t="s">
        <v>62</v>
      </c>
      <c r="R138" s="457"/>
      <c r="S138" s="457"/>
      <c r="U138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57"/>
      <c r="N139" s="457" t="s">
        <v>6</v>
      </c>
      <c r="O139" s="521">
        <v>7.5268640163794576</v>
      </c>
      <c r="P139" s="521">
        <v>22.30770983668819</v>
      </c>
      <c r="Q139" s="522">
        <v>12.108682599481988</v>
      </c>
      <c r="R139" s="457"/>
      <c r="S139" s="457"/>
      <c r="U139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57"/>
      <c r="N140" s="457" t="s">
        <v>7</v>
      </c>
      <c r="O140" s="521">
        <v>5.9598608785263441</v>
      </c>
      <c r="P140" s="521">
        <v>21.385497899532574</v>
      </c>
      <c r="Q140" s="522">
        <v>16.530274894583197</v>
      </c>
      <c r="R140" s="457"/>
      <c r="S140" s="457"/>
      <c r="U140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57"/>
      <c r="N141" s="457" t="s">
        <v>74</v>
      </c>
      <c r="O141" s="521">
        <v>5.3669416296100367</v>
      </c>
      <c r="P141" s="521">
        <v>21.257466939038814</v>
      </c>
      <c r="Q141" s="522">
        <v>6.5013431884992343</v>
      </c>
      <c r="R141" s="457"/>
      <c r="S141" s="457"/>
      <c r="U141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57"/>
      <c r="N142" s="461" t="s">
        <v>14</v>
      </c>
      <c r="O142" s="488"/>
      <c r="P142" s="521">
        <v>21.136393410083365</v>
      </c>
      <c r="Q142" s="522">
        <v>21.136393410083365</v>
      </c>
      <c r="R142" s="457"/>
      <c r="S142" s="457"/>
      <c r="U142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57"/>
      <c r="N143" s="457" t="s">
        <v>3</v>
      </c>
      <c r="O143" s="521">
        <v>7.5328993978037548</v>
      </c>
      <c r="P143" s="521">
        <v>21.055688112484024</v>
      </c>
      <c r="Q143" s="522">
        <v>15.037743359344208</v>
      </c>
      <c r="R143" s="457"/>
      <c r="S143" s="457"/>
      <c r="U143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57"/>
      <c r="N144" s="457" t="s">
        <v>16</v>
      </c>
      <c r="O144" s="522">
        <v>6.0573421691989706</v>
      </c>
      <c r="P144" s="522">
        <v>20.687415575465195</v>
      </c>
      <c r="Q144" s="522">
        <v>6.9601873038285857</v>
      </c>
      <c r="R144" s="457"/>
      <c r="S144" s="488"/>
      <c r="T144"/>
      <c r="U144"/>
    </row>
    <row r="145" spans="2:2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57"/>
      <c r="N145" s="457" t="s">
        <v>5</v>
      </c>
      <c r="O145" s="521">
        <v>6.2787884475028672</v>
      </c>
      <c r="P145" s="521">
        <v>20.629582165264985</v>
      </c>
      <c r="Q145" s="522">
        <v>9.0030426665990895</v>
      </c>
      <c r="R145" s="457"/>
      <c r="S145" s="488"/>
      <c r="T145"/>
      <c r="U145"/>
    </row>
    <row r="146" spans="2:2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57"/>
      <c r="N146" s="457"/>
      <c r="O146" s="457"/>
      <c r="P146" s="457"/>
      <c r="Q146" s="457"/>
      <c r="R146" s="457"/>
      <c r="S146" s="488"/>
      <c r="T146"/>
      <c r="U146"/>
    </row>
    <row r="147" spans="2:2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57"/>
      <c r="N147" s="457"/>
      <c r="O147" s="457"/>
      <c r="P147" s="457"/>
      <c r="Q147" s="457"/>
      <c r="R147" s="457"/>
      <c r="S147" s="488"/>
      <c r="T147"/>
      <c r="U147"/>
    </row>
    <row r="148" spans="2:2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57"/>
      <c r="N148" s="457"/>
      <c r="O148" s="457"/>
      <c r="P148" s="457"/>
      <c r="Q148" s="457"/>
      <c r="R148" s="457"/>
      <c r="S148" s="488"/>
      <c r="T148"/>
      <c r="U148"/>
    </row>
    <row r="149" spans="2:2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57"/>
      <c r="N149" s="457"/>
      <c r="O149" s="457"/>
      <c r="P149" s="457"/>
      <c r="Q149" s="457"/>
      <c r="R149" s="457"/>
      <c r="S149" s="488"/>
      <c r="T149"/>
      <c r="U149"/>
    </row>
    <row r="150" spans="2:2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57"/>
      <c r="N150" s="457"/>
      <c r="O150" s="457"/>
      <c r="P150" s="457"/>
      <c r="Q150" s="457"/>
      <c r="R150" s="457"/>
      <c r="S150" s="488"/>
      <c r="U150"/>
    </row>
    <row r="151" spans="2:2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57"/>
      <c r="N151" s="457"/>
      <c r="O151" s="457"/>
      <c r="P151" s="457"/>
      <c r="Q151" s="457"/>
      <c r="R151" s="457"/>
      <c r="S151" s="488"/>
      <c r="T151"/>
      <c r="U151"/>
    </row>
    <row r="152" spans="2:2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57"/>
      <c r="N152" s="457"/>
      <c r="O152" s="457"/>
      <c r="P152" s="457"/>
      <c r="Q152" s="457"/>
      <c r="R152" s="457"/>
      <c r="S152" s="488"/>
      <c r="T152"/>
      <c r="U152"/>
    </row>
    <row r="153" spans="2:2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57"/>
      <c r="N153" s="457"/>
      <c r="O153" s="457"/>
      <c r="P153" s="457"/>
      <c r="Q153" s="457"/>
      <c r="R153" s="457"/>
      <c r="S153" s="488"/>
      <c r="T153" s="75"/>
      <c r="U153" s="76"/>
      <c r="V153" s="76"/>
    </row>
    <row r="154" spans="2:2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57"/>
      <c r="N154" s="457"/>
      <c r="O154" s="457"/>
      <c r="P154" s="457"/>
      <c r="Q154" s="457"/>
      <c r="R154" s="457"/>
      <c r="S154" s="457"/>
      <c r="U154" s="74"/>
      <c r="V154" s="74"/>
      <c r="W154" s="72"/>
    </row>
    <row r="155" spans="2:2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57"/>
      <c r="N155" s="457"/>
      <c r="O155" s="457"/>
      <c r="P155" s="457"/>
      <c r="Q155" s="457"/>
      <c r="R155" s="457"/>
      <c r="S155" s="457"/>
    </row>
    <row r="156" spans="2:2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57"/>
      <c r="N156" s="457"/>
      <c r="O156" s="457"/>
      <c r="P156" s="457"/>
      <c r="Q156" s="457"/>
      <c r="R156" s="457"/>
      <c r="S156" s="457"/>
    </row>
    <row r="157" spans="2:2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57"/>
      <c r="N157" s="457"/>
      <c r="O157" s="457"/>
      <c r="P157" s="457"/>
      <c r="Q157" s="457"/>
      <c r="R157" s="457"/>
      <c r="S157" s="457"/>
    </row>
    <row r="158" spans="2:23">
      <c r="M158" s="457"/>
      <c r="P158" s="457"/>
      <c r="Q158" s="457"/>
      <c r="R158" s="457"/>
      <c r="S158" s="457"/>
    </row>
    <row r="159" spans="2:23">
      <c r="M159" s="457"/>
      <c r="P159"/>
      <c r="Q159"/>
      <c r="R159" s="457"/>
      <c r="S159" s="457"/>
    </row>
    <row r="160" spans="2:23">
      <c r="M160" s="457"/>
      <c r="N160"/>
      <c r="O160"/>
      <c r="R160" s="457"/>
      <c r="S160" s="457"/>
    </row>
    <row r="161" spans="13:19">
      <c r="M161" s="457"/>
      <c r="P161" s="457"/>
      <c r="Q161" s="457"/>
      <c r="R161" s="457"/>
      <c r="S161" s="457"/>
    </row>
    <row r="162" spans="13:19">
      <c r="M162" s="457"/>
      <c r="N162"/>
      <c r="O162"/>
      <c r="R162" s="457"/>
      <c r="S162" s="457"/>
    </row>
    <row r="163" spans="13:19">
      <c r="M163" s="457"/>
      <c r="N163" s="780"/>
      <c r="O163" s="780"/>
      <c r="P163"/>
      <c r="Q163"/>
      <c r="R163" s="457"/>
      <c r="S163" s="457"/>
    </row>
    <row r="164" spans="13:19">
      <c r="M164" s="457"/>
      <c r="N164" s="780"/>
      <c r="O164" s="780"/>
      <c r="R164" s="457"/>
      <c r="S164" s="457"/>
    </row>
    <row r="165" spans="13:19">
      <c r="N165"/>
      <c r="O165"/>
      <c r="P165"/>
      <c r="Q165"/>
    </row>
    <row r="168" spans="13:19">
      <c r="N168"/>
      <c r="O168"/>
      <c r="P168" s="780"/>
      <c r="Q168" s="780"/>
    </row>
    <row r="171" spans="13:19">
      <c r="N171" s="780"/>
      <c r="O171" s="780"/>
    </row>
    <row r="172" spans="13:19">
      <c r="P172"/>
      <c r="Q172"/>
    </row>
    <row r="173" spans="13:19">
      <c r="P173"/>
      <c r="Q173"/>
    </row>
    <row r="174" spans="13:19">
      <c r="N174"/>
      <c r="O174"/>
    </row>
    <row r="176" spans="13:19">
      <c r="P176" s="780"/>
      <c r="Q176" s="780"/>
    </row>
    <row r="180" spans="14:17">
      <c r="N180" s="780"/>
      <c r="O180" s="780"/>
    </row>
    <row r="182" spans="14:17">
      <c r="N182" s="780"/>
      <c r="O182" s="780"/>
    </row>
    <row r="183" spans="14:17">
      <c r="N183"/>
      <c r="O183"/>
      <c r="P183"/>
      <c r="Q183"/>
    </row>
    <row r="184" spans="14:17">
      <c r="N184"/>
      <c r="O184"/>
      <c r="P184" s="780"/>
      <c r="Q184" s="780"/>
    </row>
    <row r="185" spans="14:17">
      <c r="P185" s="780"/>
      <c r="Q185" s="780"/>
    </row>
    <row r="186" spans="14:17">
      <c r="P186" s="780"/>
      <c r="Q186" s="780"/>
    </row>
    <row r="187" spans="14:17">
      <c r="P187"/>
      <c r="Q187"/>
    </row>
    <row r="188" spans="14:17">
      <c r="P188"/>
      <c r="Q188"/>
    </row>
    <row r="189" spans="14:17">
      <c r="P189"/>
      <c r="Q189"/>
    </row>
    <row r="190" spans="14:17">
      <c r="P190"/>
      <c r="Q190"/>
    </row>
    <row r="191" spans="14:17">
      <c r="N191"/>
      <c r="O191"/>
      <c r="P191"/>
      <c r="Q191"/>
    </row>
    <row r="192" spans="14:17">
      <c r="N192" s="780"/>
      <c r="O192" s="780"/>
      <c r="P192"/>
      <c r="Q192"/>
    </row>
    <row r="198" spans="14:15">
      <c r="N198"/>
      <c r="O198"/>
    </row>
    <row r="199" spans="14:15">
      <c r="N199"/>
      <c r="O199"/>
    </row>
    <row r="201" spans="14:15">
      <c r="N201" s="780"/>
      <c r="O201" s="780"/>
    </row>
    <row r="202" spans="14:15">
      <c r="N202"/>
      <c r="O202"/>
    </row>
    <row r="203" spans="14:15">
      <c r="N203"/>
      <c r="O203"/>
    </row>
  </sheetData>
  <sortState ref="N159:Q207">
    <sortCondition descending="1" ref="P159:P207"/>
  </sortState>
  <mergeCells count="13">
    <mergeCell ref="C3:E3"/>
    <mergeCell ref="F3:H3"/>
    <mergeCell ref="I3:J3"/>
    <mergeCell ref="B3:B5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ageMargins left="0.78740157480314965" right="0.78740157480314965" top="0.78740157480314965" bottom="0.51181102362204722" header="0.35433070866141736" footer="0.31496062992125984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107"/>
  <sheetViews>
    <sheetView view="pageBreakPreview" zoomScaleNormal="85" zoomScaleSheetLayoutView="100" workbookViewId="0"/>
  </sheetViews>
  <sheetFormatPr baseColWidth="10" defaultColWidth="11.42578125" defaultRowHeight="12.75"/>
  <cols>
    <col min="1" max="1" width="2.7109375" style="10" customWidth="1"/>
    <col min="2" max="2" width="24.140625" customWidth="1"/>
    <col min="3" max="3" width="21.7109375" customWidth="1"/>
    <col min="4" max="5" width="20.42578125" customWidth="1"/>
    <col min="6" max="7" width="17.85546875" customWidth="1"/>
    <col min="8" max="8" width="1.42578125" style="10" customWidth="1"/>
    <col min="9" max="9" width="12.7109375" style="509" customWidth="1"/>
    <col min="10" max="10" width="15.85546875" style="10" customWidth="1"/>
    <col min="11" max="11" width="11.42578125" style="10"/>
    <col min="12" max="12" width="13" style="10" customWidth="1"/>
    <col min="13" max="14" width="11.42578125" style="10"/>
    <col min="15" max="20" width="11.42578125" style="791"/>
    <col min="21" max="27" width="11.42578125" style="10"/>
    <col min="28" max="16384" width="11.42578125" style="1"/>
  </cols>
  <sheetData>
    <row r="1" spans="1:15" ht="18" customHeight="1">
      <c r="A1" s="26" t="s">
        <v>2051</v>
      </c>
      <c r="C1" s="10"/>
      <c r="D1" s="10"/>
      <c r="E1" s="10"/>
      <c r="F1" s="10"/>
      <c r="G1" s="10"/>
      <c r="J1" s="1033" t="s">
        <v>2032</v>
      </c>
      <c r="K1" s="1033"/>
      <c r="L1" s="1033"/>
      <c r="M1" s="1033"/>
      <c r="N1" s="1033"/>
      <c r="O1" s="790"/>
    </row>
    <row r="2" spans="1:15">
      <c r="B2" s="10"/>
      <c r="C2" s="10"/>
      <c r="D2" s="10"/>
      <c r="E2" s="10"/>
      <c r="F2" s="10"/>
      <c r="G2" s="10"/>
      <c r="J2" s="1034" t="s">
        <v>2043</v>
      </c>
      <c r="K2" s="1034" t="s">
        <v>2044</v>
      </c>
      <c r="L2" s="1035"/>
      <c r="M2" s="1035"/>
      <c r="N2" s="1035"/>
      <c r="O2" s="790"/>
    </row>
    <row r="3" spans="1:15" ht="15.75">
      <c r="A3" s="191" t="s">
        <v>107</v>
      </c>
      <c r="C3" s="10"/>
      <c r="D3" s="10"/>
      <c r="F3" s="10"/>
      <c r="G3" s="10"/>
      <c r="J3" s="1034" t="s">
        <v>2048</v>
      </c>
      <c r="K3" s="1034" t="s">
        <v>62</v>
      </c>
      <c r="L3" s="1035"/>
      <c r="M3" s="1035"/>
      <c r="N3" s="1035"/>
      <c r="O3" s="790"/>
    </row>
    <row r="4" spans="1:15" ht="13.5" thickBot="1">
      <c r="B4" s="10"/>
      <c r="C4" s="10"/>
      <c r="D4" s="10"/>
      <c r="E4" s="10"/>
      <c r="F4" s="10"/>
      <c r="G4" s="10"/>
      <c r="J4" s="1034" t="s">
        <v>2049</v>
      </c>
      <c r="K4" s="1034" t="s">
        <v>62</v>
      </c>
      <c r="L4" s="1035"/>
      <c r="M4" s="1035"/>
      <c r="N4" s="1035"/>
      <c r="O4" s="790"/>
    </row>
    <row r="5" spans="1:15" ht="35.25" customHeight="1" thickBot="1">
      <c r="B5" s="829" t="s">
        <v>108</v>
      </c>
      <c r="C5" s="830" t="s">
        <v>110</v>
      </c>
      <c r="D5" s="831" t="s">
        <v>109</v>
      </c>
      <c r="E5" s="832" t="s">
        <v>111</v>
      </c>
      <c r="F5" s="833" t="s">
        <v>112</v>
      </c>
      <c r="G5" s="834" t="s">
        <v>113</v>
      </c>
      <c r="H5" s="510"/>
      <c r="J5" s="1036" t="s">
        <v>2033</v>
      </c>
      <c r="K5" s="1037" t="s">
        <v>2036</v>
      </c>
      <c r="L5" s="1037"/>
      <c r="M5" s="1037"/>
      <c r="N5" s="1037"/>
      <c r="O5" s="790"/>
    </row>
    <row r="6" spans="1:15" ht="19.5" customHeight="1">
      <c r="B6" s="28" t="s">
        <v>0</v>
      </c>
      <c r="C6" s="192">
        <f>+K9</f>
        <v>2025.0000000000011</v>
      </c>
      <c r="D6" s="192">
        <f>+L9</f>
        <v>248.99999999999997</v>
      </c>
      <c r="E6" s="416">
        <f>+M9</f>
        <v>82810.999999999971</v>
      </c>
      <c r="F6" s="423">
        <f>SUM(C6:E6)</f>
        <v>85084.999999999971</v>
      </c>
      <c r="G6" s="420">
        <f>(F6/F$57)*100</f>
        <v>1.1245650959101963</v>
      </c>
      <c r="H6" s="80"/>
      <c r="J6" s="1036"/>
      <c r="K6" s="1037" t="s">
        <v>2034</v>
      </c>
      <c r="L6" s="1037"/>
      <c r="M6" s="1037"/>
      <c r="N6" s="1037"/>
      <c r="O6" s="790"/>
    </row>
    <row r="7" spans="1:15" ht="19.5" customHeight="1">
      <c r="B7" s="29"/>
      <c r="C7" s="81">
        <f>+C6/E6</f>
        <v>2.4453273115890423E-2</v>
      </c>
      <c r="D7" s="81">
        <f>D6/$F6</f>
        <v>2.9264852794264567E-3</v>
      </c>
      <c r="E7" s="417">
        <f>E6/$F6</f>
        <v>0.97327378503849094</v>
      </c>
      <c r="F7" s="424"/>
      <c r="G7" s="421"/>
      <c r="H7" s="80"/>
      <c r="I7" s="511"/>
      <c r="J7" s="1036"/>
      <c r="K7" s="1037" t="s">
        <v>2050</v>
      </c>
      <c r="L7" s="1037"/>
      <c r="M7" s="1037"/>
      <c r="N7" s="1037"/>
      <c r="O7" s="790"/>
    </row>
    <row r="8" spans="1:15" ht="19.5" customHeight="1">
      <c r="B8" s="28" t="s">
        <v>1</v>
      </c>
      <c r="C8" s="193">
        <f>+K10</f>
        <v>16573.999999999982</v>
      </c>
      <c r="D8" s="193">
        <f>+L10</f>
        <v>2547</v>
      </c>
      <c r="E8" s="418">
        <f>+M10</f>
        <v>263665.99999999983</v>
      </c>
      <c r="F8" s="423">
        <f>SUM(C8:E8)</f>
        <v>282786.99999999983</v>
      </c>
      <c r="G8" s="420">
        <f>(F8/F$57)*100</f>
        <v>3.7375846480244057</v>
      </c>
      <c r="H8" s="80"/>
      <c r="I8" s="511"/>
      <c r="J8" s="1036"/>
      <c r="K8" s="475" t="s">
        <v>147</v>
      </c>
      <c r="L8" s="475" t="s">
        <v>146</v>
      </c>
      <c r="M8" s="475" t="s">
        <v>148</v>
      </c>
      <c r="N8" s="475" t="s">
        <v>62</v>
      </c>
      <c r="O8" s="790"/>
    </row>
    <row r="9" spans="1:15" ht="19.5" customHeight="1">
      <c r="B9" s="29"/>
      <c r="C9" s="81">
        <f>+C8/E8</f>
        <v>6.2859830239773012E-2</v>
      </c>
      <c r="D9" s="81">
        <f>D8/$F8</f>
        <v>9.0067789537708644E-3</v>
      </c>
      <c r="E9" s="417">
        <f>E8/$F8</f>
        <v>0.93238373758341075</v>
      </c>
      <c r="F9" s="424"/>
      <c r="G9" s="421"/>
      <c r="H9" s="80"/>
      <c r="I9" s="511"/>
      <c r="J9" s="512" t="s">
        <v>0</v>
      </c>
      <c r="K9" s="513">
        <v>2025.0000000000011</v>
      </c>
      <c r="L9" s="513">
        <v>248.99999999999997</v>
      </c>
      <c r="M9" s="513">
        <v>82810.999999999971</v>
      </c>
      <c r="N9" s="513">
        <v>85085.000000000058</v>
      </c>
      <c r="O9" s="790"/>
    </row>
    <row r="10" spans="1:15" ht="19.5" customHeight="1">
      <c r="B10" s="28" t="s">
        <v>24</v>
      </c>
      <c r="C10" s="193">
        <f>+K11</f>
        <v>8448.9999999999927</v>
      </c>
      <c r="D10" s="193">
        <f>+L11</f>
        <v>2232.0000000000018</v>
      </c>
      <c r="E10" s="418">
        <f>+M11</f>
        <v>121345.00000000001</v>
      </c>
      <c r="F10" s="423">
        <f>SUM(C10:E10)</f>
        <v>132026</v>
      </c>
      <c r="G10" s="420">
        <f>(F10/F$57)*100</f>
        <v>1.7449824452328802</v>
      </c>
      <c r="H10" s="80"/>
      <c r="I10" s="511"/>
      <c r="J10" s="512" t="s">
        <v>1</v>
      </c>
      <c r="K10" s="513">
        <v>16573.999999999982</v>
      </c>
      <c r="L10" s="513">
        <v>2547</v>
      </c>
      <c r="M10" s="513">
        <v>263665.99999999983</v>
      </c>
      <c r="N10" s="513">
        <v>282786.99999999971</v>
      </c>
      <c r="O10" s="790"/>
    </row>
    <row r="11" spans="1:15" ht="19.5" customHeight="1">
      <c r="B11" s="29"/>
      <c r="C11" s="81">
        <f>+C10/E10</f>
        <v>6.9627920392269907E-2</v>
      </c>
      <c r="D11" s="81">
        <f>D10/$F10</f>
        <v>1.6905760986472375E-2</v>
      </c>
      <c r="E11" s="417">
        <f>E10/$F10</f>
        <v>0.91909926832593591</v>
      </c>
      <c r="F11" s="424"/>
      <c r="G11" s="421"/>
      <c r="H11" s="80"/>
      <c r="I11" s="511"/>
      <c r="J11" s="512" t="s">
        <v>24</v>
      </c>
      <c r="K11" s="513">
        <v>8448.9999999999927</v>
      </c>
      <c r="L11" s="513">
        <v>2232.0000000000018</v>
      </c>
      <c r="M11" s="513">
        <v>121345.00000000001</v>
      </c>
      <c r="N11" s="513">
        <v>132025.99999999988</v>
      </c>
      <c r="O11" s="790"/>
    </row>
    <row r="12" spans="1:15" ht="19.5" customHeight="1">
      <c r="B12" s="28" t="s">
        <v>2</v>
      </c>
      <c r="C12" s="193">
        <f>+K12</f>
        <v>32246.99999999988</v>
      </c>
      <c r="D12" s="193">
        <f>+L12</f>
        <v>4192.9999999999873</v>
      </c>
      <c r="E12" s="418">
        <f>+M12</f>
        <v>400582.00000000017</v>
      </c>
      <c r="F12" s="423">
        <f>SUM(C12:E12)</f>
        <v>437022.00000000006</v>
      </c>
      <c r="G12" s="420">
        <f>(F12/F$57)*100</f>
        <v>5.7761025720734089</v>
      </c>
      <c r="H12" s="80"/>
      <c r="I12" s="511"/>
      <c r="J12" s="512" t="s">
        <v>2</v>
      </c>
      <c r="K12" s="513">
        <v>32246.99999999988</v>
      </c>
      <c r="L12" s="513">
        <v>4192.9999999999873</v>
      </c>
      <c r="M12" s="513">
        <v>400582.00000000017</v>
      </c>
      <c r="N12" s="513">
        <v>437022.00000000064</v>
      </c>
      <c r="O12" s="790"/>
    </row>
    <row r="13" spans="1:15" ht="19.5" customHeight="1">
      <c r="B13" s="29"/>
      <c r="C13" s="81">
        <f>+C12/E12</f>
        <v>8.050037195879961E-2</v>
      </c>
      <c r="D13" s="81">
        <f>D12/$F12</f>
        <v>9.5944826576236132E-3</v>
      </c>
      <c r="E13" s="417">
        <f>E12/$F12</f>
        <v>0.91661747005871586</v>
      </c>
      <c r="F13" s="424"/>
      <c r="G13" s="421"/>
      <c r="H13" s="80"/>
      <c r="I13" s="511"/>
      <c r="J13" s="512" t="s">
        <v>3</v>
      </c>
      <c r="K13" s="513">
        <v>16280.000000000038</v>
      </c>
      <c r="L13" s="513">
        <v>1150</v>
      </c>
      <c r="M13" s="513">
        <v>153504.99999999977</v>
      </c>
      <c r="N13" s="513">
        <v>170934.99999999983</v>
      </c>
      <c r="O13" s="790"/>
    </row>
    <row r="14" spans="1:15" ht="19.5" customHeight="1">
      <c r="B14" s="28" t="s">
        <v>3</v>
      </c>
      <c r="C14" s="193">
        <f>+K13</f>
        <v>16280.000000000038</v>
      </c>
      <c r="D14" s="193">
        <f>+L13</f>
        <v>1150</v>
      </c>
      <c r="E14" s="418">
        <f>+M13</f>
        <v>153504.99999999977</v>
      </c>
      <c r="F14" s="423">
        <f>SUM(C14:E14)</f>
        <v>170934.9999999998</v>
      </c>
      <c r="G14" s="420">
        <f>(F14/F$57)*100</f>
        <v>2.2592411667086938</v>
      </c>
      <c r="H14" s="80"/>
      <c r="I14" s="511"/>
      <c r="J14" s="512" t="s">
        <v>4</v>
      </c>
      <c r="K14" s="513">
        <v>47393.000000000007</v>
      </c>
      <c r="L14" s="513">
        <v>1151.0000000000009</v>
      </c>
      <c r="M14" s="513">
        <v>256359.99999999974</v>
      </c>
      <c r="N14" s="513">
        <v>304904.00000000023</v>
      </c>
      <c r="O14" s="790"/>
    </row>
    <row r="15" spans="1:15" ht="19.5" customHeight="1">
      <c r="B15" s="29"/>
      <c r="C15" s="81">
        <f>+C14/E14</f>
        <v>0.10605517735578687</v>
      </c>
      <c r="D15" s="81">
        <f>D14/$F14</f>
        <v>6.727703513031277E-3</v>
      </c>
      <c r="E15" s="417">
        <f>E14/$F14</f>
        <v>0.89803141545031706</v>
      </c>
      <c r="F15" s="424"/>
      <c r="G15" s="421"/>
      <c r="H15" s="80"/>
      <c r="I15" s="511"/>
      <c r="J15" s="512" t="s">
        <v>39</v>
      </c>
      <c r="K15" s="513">
        <v>8406.9999999999818</v>
      </c>
      <c r="L15" s="513">
        <v>585</v>
      </c>
      <c r="M15" s="513">
        <v>212512.99999999994</v>
      </c>
      <c r="N15" s="513">
        <v>221504.99999999965</v>
      </c>
      <c r="O15" s="790"/>
    </row>
    <row r="16" spans="1:15" ht="19.5" customHeight="1">
      <c r="B16" s="28" t="s">
        <v>4</v>
      </c>
      <c r="C16" s="193">
        <f>+K14</f>
        <v>47393.000000000007</v>
      </c>
      <c r="D16" s="193">
        <f>+L14</f>
        <v>1151.0000000000009</v>
      </c>
      <c r="E16" s="418">
        <f>+M14</f>
        <v>256359.99999999974</v>
      </c>
      <c r="F16" s="423">
        <f>SUM(C16:E16)</f>
        <v>304903.99999999977</v>
      </c>
      <c r="G16" s="420">
        <f>(F16/F$57)*100</f>
        <v>4.0299041664618009</v>
      </c>
      <c r="H16" s="80"/>
      <c r="I16" s="511"/>
      <c r="J16" s="512" t="s">
        <v>5</v>
      </c>
      <c r="K16" s="513">
        <v>29618.999999999993</v>
      </c>
      <c r="L16" s="513">
        <v>9828.9999999999909</v>
      </c>
      <c r="M16" s="513">
        <v>355476.00000000023</v>
      </c>
      <c r="N16" s="513">
        <v>394924.00000000116</v>
      </c>
      <c r="O16" s="790"/>
    </row>
    <row r="17" spans="2:15" ht="19.5" customHeight="1">
      <c r="B17" s="29"/>
      <c r="C17" s="81">
        <f>+C16/E16</f>
        <v>0.18486893431112519</v>
      </c>
      <c r="D17" s="81">
        <f>D16/$F16</f>
        <v>3.7749586755175457E-3</v>
      </c>
      <c r="E17" s="417">
        <f>E16/$F16</f>
        <v>0.84078923202057021</v>
      </c>
      <c r="F17" s="424"/>
      <c r="G17" s="421"/>
      <c r="H17" s="80"/>
      <c r="I17" s="511"/>
      <c r="J17" s="512" t="s">
        <v>6</v>
      </c>
      <c r="K17" s="513">
        <v>11440.000000000007</v>
      </c>
      <c r="L17" s="513">
        <v>668.99999999999977</v>
      </c>
      <c r="M17" s="513">
        <v>89458.000000000102</v>
      </c>
      <c r="N17" s="513">
        <v>101567.00000000012</v>
      </c>
      <c r="O17" s="790"/>
    </row>
    <row r="18" spans="2:15" ht="19.5" customHeight="1">
      <c r="B18" s="28" t="s">
        <v>39</v>
      </c>
      <c r="C18" s="193">
        <f>+K15</f>
        <v>8406.9999999999818</v>
      </c>
      <c r="D18" s="193">
        <f>+L15</f>
        <v>585</v>
      </c>
      <c r="E18" s="418">
        <f>+M15</f>
        <v>212512.99999999994</v>
      </c>
      <c r="F18" s="423">
        <f>SUM(C18:E18)</f>
        <v>221504.99999999991</v>
      </c>
      <c r="G18" s="420">
        <f>(F18/F$57)*100</f>
        <v>2.9276228661877886</v>
      </c>
      <c r="H18" s="80"/>
      <c r="I18" s="511"/>
      <c r="J18" s="512" t="s">
        <v>69</v>
      </c>
      <c r="K18" s="513">
        <v>18194.000000000065</v>
      </c>
      <c r="L18" s="513">
        <v>761.99999999999977</v>
      </c>
      <c r="M18" s="513">
        <v>148273.99999999985</v>
      </c>
      <c r="N18" s="513">
        <v>167230.00000000015</v>
      </c>
      <c r="O18" s="790"/>
    </row>
    <row r="19" spans="2:15" ht="19.5" customHeight="1">
      <c r="B19" s="29"/>
      <c r="C19" s="81">
        <f>+C18/E18</f>
        <v>3.9559932804110735E-2</v>
      </c>
      <c r="D19" s="81">
        <f>D18/$F18</f>
        <v>2.641023904652266E-3</v>
      </c>
      <c r="E19" s="417">
        <f>E18/$F18</f>
        <v>0.95940497957156734</v>
      </c>
      <c r="F19" s="424"/>
      <c r="G19" s="421"/>
      <c r="H19" s="80"/>
      <c r="I19" s="511"/>
      <c r="J19" s="512" t="s">
        <v>8</v>
      </c>
      <c r="K19" s="513">
        <v>17882.999999999993</v>
      </c>
      <c r="L19" s="513">
        <v>2325.0000000000018</v>
      </c>
      <c r="M19" s="513">
        <v>201995.99999999991</v>
      </c>
      <c r="N19" s="513">
        <v>222203.99999999939</v>
      </c>
      <c r="O19" s="790"/>
    </row>
    <row r="20" spans="2:15" ht="19.5" customHeight="1">
      <c r="B20" s="28" t="s">
        <v>5</v>
      </c>
      <c r="C20" s="193">
        <f>+K16</f>
        <v>29618.999999999993</v>
      </c>
      <c r="D20" s="193">
        <f>+L16</f>
        <v>9828.9999999999909</v>
      </c>
      <c r="E20" s="418">
        <f>+M16</f>
        <v>355476.00000000023</v>
      </c>
      <c r="F20" s="423">
        <f>SUM(C20:E20)</f>
        <v>394924.00000000023</v>
      </c>
      <c r="G20" s="420">
        <f>(F20/F$57)*100</f>
        <v>5.2196949631220395</v>
      </c>
      <c r="H20" s="80"/>
      <c r="I20" s="511"/>
      <c r="J20" s="512" t="s">
        <v>55</v>
      </c>
      <c r="K20" s="513">
        <v>40881.000000000087</v>
      </c>
      <c r="L20" s="513">
        <v>5525.0000000000155</v>
      </c>
      <c r="M20" s="513">
        <v>312475.00000000029</v>
      </c>
      <c r="N20" s="513">
        <v>358881.00000000012</v>
      </c>
      <c r="O20" s="790"/>
    </row>
    <row r="21" spans="2:15" ht="19.5" customHeight="1">
      <c r="B21" s="29"/>
      <c r="C21" s="81">
        <f>+C20/E20</f>
        <v>8.3322080815582414E-2</v>
      </c>
      <c r="D21" s="81">
        <f>D20/$F20</f>
        <v>2.4888332945072939E-2</v>
      </c>
      <c r="E21" s="417">
        <f>E20/$F20</f>
        <v>0.90011242669475655</v>
      </c>
      <c r="F21" s="424"/>
      <c r="G21" s="421"/>
      <c r="H21" s="80"/>
      <c r="I21" s="511"/>
      <c r="J21" s="512" t="s">
        <v>10</v>
      </c>
      <c r="K21" s="513">
        <v>43586.000000000131</v>
      </c>
      <c r="L21" s="513">
        <v>4719.0000000000036</v>
      </c>
      <c r="M21" s="513">
        <v>414669.99999999942</v>
      </c>
      <c r="N21" s="513">
        <v>462975.0000000018</v>
      </c>
      <c r="O21" s="790"/>
    </row>
    <row r="22" spans="2:15" ht="19.5" customHeight="1">
      <c r="B22" s="28" t="s">
        <v>6</v>
      </c>
      <c r="C22" s="193">
        <f>+K17</f>
        <v>11440.000000000007</v>
      </c>
      <c r="D22" s="193">
        <f>+L17</f>
        <v>668.99999999999977</v>
      </c>
      <c r="E22" s="418">
        <f>+M17</f>
        <v>89458.000000000102</v>
      </c>
      <c r="F22" s="423">
        <f>SUM(C22:E22)</f>
        <v>101567.00000000012</v>
      </c>
      <c r="G22" s="420">
        <f>(F22/F$57)*100</f>
        <v>1.3424070411507441</v>
      </c>
      <c r="H22" s="80"/>
      <c r="I22" s="511"/>
      <c r="J22" s="512" t="s">
        <v>11</v>
      </c>
      <c r="K22" s="513">
        <v>51617.000000000015</v>
      </c>
      <c r="L22" s="513">
        <v>2245</v>
      </c>
      <c r="M22" s="513">
        <v>241933</v>
      </c>
      <c r="N22" s="513">
        <v>295794.99999999994</v>
      </c>
      <c r="O22" s="790"/>
    </row>
    <row r="23" spans="2:15" ht="19.5" customHeight="1">
      <c r="B23" s="29"/>
      <c r="C23" s="81">
        <f>+C22/E22</f>
        <v>0.12788124035860399</v>
      </c>
      <c r="D23" s="81">
        <f>D22/$F22</f>
        <v>6.5867850778303875E-3</v>
      </c>
      <c r="E23" s="417">
        <f>E22/$F22</f>
        <v>0.88077820551950925</v>
      </c>
      <c r="F23" s="424"/>
      <c r="G23" s="421"/>
      <c r="H23" s="80"/>
      <c r="I23" s="511"/>
      <c r="J23" s="512" t="s">
        <v>12</v>
      </c>
      <c r="K23" s="513">
        <v>156229.0000000002</v>
      </c>
      <c r="L23" s="513">
        <v>11329.999999999991</v>
      </c>
      <c r="M23" s="513">
        <v>2216470.0000000009</v>
      </c>
      <c r="N23" s="513">
        <v>2384029.0000000088</v>
      </c>
      <c r="O23" s="790"/>
    </row>
    <row r="24" spans="2:15" ht="19.5" customHeight="1">
      <c r="B24" s="28" t="s">
        <v>69</v>
      </c>
      <c r="C24" s="193">
        <f>+K18</f>
        <v>18194.000000000065</v>
      </c>
      <c r="D24" s="193">
        <f>+L18</f>
        <v>761.99999999999977</v>
      </c>
      <c r="E24" s="418">
        <f>+M18</f>
        <v>148273.99999999985</v>
      </c>
      <c r="F24" s="423">
        <f>SUM(C24:E24)</f>
        <v>167229.99999999991</v>
      </c>
      <c r="G24" s="420">
        <f>(F24/F$57)*100</f>
        <v>2.2102723275437746</v>
      </c>
      <c r="H24" s="80"/>
      <c r="I24" s="511"/>
      <c r="J24" s="512" t="s">
        <v>13</v>
      </c>
      <c r="K24" s="513">
        <v>4988.0000000000018</v>
      </c>
      <c r="L24" s="513">
        <v>1142.9999999999991</v>
      </c>
      <c r="M24" s="513">
        <v>138903.99999999994</v>
      </c>
      <c r="N24" s="513">
        <v>145035.0000000002</v>
      </c>
      <c r="O24" s="790"/>
    </row>
    <row r="25" spans="2:15" ht="19.5" customHeight="1">
      <c r="B25" s="29"/>
      <c r="C25" s="81">
        <f>+C24/E24</f>
        <v>0.12270526188003347</v>
      </c>
      <c r="D25" s="81">
        <f>D24/$F24</f>
        <v>4.5565986964061483E-3</v>
      </c>
      <c r="E25" s="417">
        <f>E24/$F24</f>
        <v>0.8866471326915023</v>
      </c>
      <c r="F25" s="424"/>
      <c r="G25" s="421"/>
      <c r="H25" s="80"/>
      <c r="I25" s="511"/>
      <c r="J25" s="512" t="s">
        <v>14</v>
      </c>
      <c r="K25" s="513">
        <v>6771.9999999999927</v>
      </c>
      <c r="L25" s="513">
        <v>1198</v>
      </c>
      <c r="M25" s="513">
        <v>32251.999999999989</v>
      </c>
      <c r="N25" s="513">
        <v>40221.999999999971</v>
      </c>
      <c r="O25" s="790"/>
    </row>
    <row r="26" spans="2:15" ht="19.5" customHeight="1">
      <c r="B26" s="28" t="s">
        <v>8</v>
      </c>
      <c r="C26" s="193">
        <f>+K19</f>
        <v>17882.999999999993</v>
      </c>
      <c r="D26" s="193">
        <f>+L19</f>
        <v>2325.0000000000018</v>
      </c>
      <c r="E26" s="418">
        <f>+M19</f>
        <v>201995.99999999991</v>
      </c>
      <c r="F26" s="423">
        <f>SUM(C26:E26)</f>
        <v>222203.99999999991</v>
      </c>
      <c r="G26" s="420">
        <f>(F26/F$57)*100</f>
        <v>2.936861521673964</v>
      </c>
      <c r="H26" s="80"/>
      <c r="I26" s="511"/>
      <c r="J26" s="512" t="s">
        <v>15</v>
      </c>
      <c r="K26" s="513">
        <v>5772.0000000000073</v>
      </c>
      <c r="L26" s="513">
        <v>459.99999999999994</v>
      </c>
      <c r="M26" s="513">
        <v>54045.999999999949</v>
      </c>
      <c r="N26" s="513">
        <v>60277.999999999971</v>
      </c>
      <c r="O26" s="790"/>
    </row>
    <row r="27" spans="2:15" ht="19.5" customHeight="1">
      <c r="B27" s="29"/>
      <c r="C27" s="81">
        <f>+C26/E26</f>
        <v>8.8531456068437001E-2</v>
      </c>
      <c r="D27" s="81">
        <f>D26/$F26</f>
        <v>1.0463357995355631E-2</v>
      </c>
      <c r="E27" s="417">
        <f>E26/$F26</f>
        <v>0.90905654263649616</v>
      </c>
      <c r="F27" s="424"/>
      <c r="G27" s="421"/>
      <c r="H27" s="80"/>
      <c r="I27" s="511"/>
      <c r="J27" s="512" t="s">
        <v>16</v>
      </c>
      <c r="K27" s="513">
        <v>8291.0000000000055</v>
      </c>
      <c r="L27" s="513">
        <v>685.00000000000057</v>
      </c>
      <c r="M27" s="513">
        <v>53768.000000000022</v>
      </c>
      <c r="N27" s="513">
        <v>62743.999999999956</v>
      </c>
      <c r="O27" s="790"/>
    </row>
    <row r="28" spans="2:15" ht="19.5" customHeight="1">
      <c r="B28" s="28" t="s">
        <v>55</v>
      </c>
      <c r="C28" s="193">
        <f>+K20</f>
        <v>40881.000000000087</v>
      </c>
      <c r="D28" s="193">
        <f>+L20</f>
        <v>5525.0000000000155</v>
      </c>
      <c r="E28" s="418">
        <f>+M20</f>
        <v>312475.00000000029</v>
      </c>
      <c r="F28" s="423">
        <f>SUM(C28:E28)</f>
        <v>358881.00000000041</v>
      </c>
      <c r="G28" s="420">
        <f>(F28/F$57)*100</f>
        <v>4.7433160508356078</v>
      </c>
      <c r="H28" s="80"/>
      <c r="I28" s="511"/>
      <c r="J28" s="512" t="s">
        <v>17</v>
      </c>
      <c r="K28" s="513">
        <v>27288</v>
      </c>
      <c r="L28" s="513">
        <v>2832.0000000000014</v>
      </c>
      <c r="M28" s="513">
        <v>422285.00000000041</v>
      </c>
      <c r="N28" s="513">
        <v>452405.00000000087</v>
      </c>
      <c r="O28" s="790"/>
    </row>
    <row r="29" spans="2:15" ht="19.5" customHeight="1">
      <c r="B29" s="29"/>
      <c r="C29" s="81">
        <f>+C28/E28</f>
        <v>0.13082966637331003</v>
      </c>
      <c r="D29" s="81">
        <f>D28/$F28</f>
        <v>1.539507524778411E-2</v>
      </c>
      <c r="E29" s="417">
        <f>E28/$F28</f>
        <v>0.870692513674449</v>
      </c>
      <c r="F29" s="424"/>
      <c r="G29" s="421"/>
      <c r="H29" s="80"/>
      <c r="I29" s="511"/>
      <c r="J29" s="512" t="s">
        <v>18</v>
      </c>
      <c r="K29" s="513">
        <v>14788.999999999989</v>
      </c>
      <c r="L29" s="513">
        <v>3603.0000000000005</v>
      </c>
      <c r="M29" s="513">
        <v>286991.99999999994</v>
      </c>
      <c r="N29" s="513">
        <v>305383.99999999866</v>
      </c>
      <c r="O29" s="790"/>
    </row>
    <row r="30" spans="2:15" ht="19.5" customHeight="1">
      <c r="B30" s="28" t="s">
        <v>10</v>
      </c>
      <c r="C30" s="193">
        <f>+K21</f>
        <v>43586.000000000131</v>
      </c>
      <c r="D30" s="193">
        <f>+L21</f>
        <v>4719.0000000000036</v>
      </c>
      <c r="E30" s="418">
        <f>+M21</f>
        <v>414669.99999999942</v>
      </c>
      <c r="F30" s="423">
        <f>SUM(C30:E30)</f>
        <v>462974.99999999953</v>
      </c>
      <c r="G30" s="420">
        <f>(F30/F$57)*100</f>
        <v>6.1191223515193363</v>
      </c>
      <c r="H30" s="80"/>
      <c r="I30" s="511"/>
      <c r="J30" s="512" t="s">
        <v>81</v>
      </c>
      <c r="K30" s="513">
        <v>20225.000000000007</v>
      </c>
      <c r="L30" s="513">
        <v>2273.9999999999977</v>
      </c>
      <c r="M30" s="513">
        <v>195101</v>
      </c>
      <c r="N30" s="513">
        <v>217599.99999999968</v>
      </c>
      <c r="O30" s="790"/>
    </row>
    <row r="31" spans="2:15" ht="19.5" customHeight="1">
      <c r="B31" s="29"/>
      <c r="C31" s="81">
        <f>+C30/E30</f>
        <v>0.10511008753948969</v>
      </c>
      <c r="D31" s="81">
        <f>D30/$F30</f>
        <v>1.0192774987850334E-2</v>
      </c>
      <c r="E31" s="417">
        <f>E30/$F30</f>
        <v>0.8956639127382684</v>
      </c>
      <c r="F31" s="424"/>
      <c r="G31" s="421"/>
      <c r="H31" s="80"/>
      <c r="I31" s="511"/>
      <c r="J31" s="512" t="s">
        <v>20</v>
      </c>
      <c r="K31" s="513">
        <v>8329.0000000000018</v>
      </c>
      <c r="L31" s="513">
        <v>1059.9999999999998</v>
      </c>
      <c r="M31" s="513">
        <v>100858.00000000006</v>
      </c>
      <c r="N31" s="513">
        <v>110246.99999999971</v>
      </c>
      <c r="O31" s="790"/>
    </row>
    <row r="32" spans="2:15" ht="19.5" customHeight="1">
      <c r="B32" s="28" t="s">
        <v>11</v>
      </c>
      <c r="C32" s="193">
        <f>+K22</f>
        <v>51617.000000000015</v>
      </c>
      <c r="D32" s="193">
        <f>+L22</f>
        <v>2245</v>
      </c>
      <c r="E32" s="418">
        <f>+M22</f>
        <v>241933</v>
      </c>
      <c r="F32" s="423">
        <f>SUM(C32:E32)</f>
        <v>295795</v>
      </c>
      <c r="G32" s="420">
        <f>(F32/F$57)*100</f>
        <v>3.9095108720074814</v>
      </c>
      <c r="H32" s="80"/>
      <c r="J32" s="512" t="s">
        <v>21</v>
      </c>
      <c r="K32" s="513">
        <v>6950.0000000000027</v>
      </c>
      <c r="L32" s="513">
        <v>260.00000000000011</v>
      </c>
      <c r="M32" s="513">
        <v>46761.000000000007</v>
      </c>
      <c r="N32" s="513">
        <v>53971.000000000029</v>
      </c>
      <c r="O32" s="790"/>
    </row>
    <row r="33" spans="2:15" ht="19.5" customHeight="1">
      <c r="B33" s="29"/>
      <c r="C33" s="81">
        <f>+C32/E32</f>
        <v>0.21335245708522613</v>
      </c>
      <c r="D33" s="81">
        <f>D32/$F32</f>
        <v>7.5897158505045725E-3</v>
      </c>
      <c r="E33" s="417">
        <f>E32/$F32</f>
        <v>0.81790767254348451</v>
      </c>
      <c r="F33" s="424"/>
      <c r="G33" s="421"/>
      <c r="H33" s="80"/>
      <c r="J33" s="512" t="s">
        <v>22</v>
      </c>
      <c r="K33" s="513">
        <v>7662.9999999999973</v>
      </c>
      <c r="L33" s="513">
        <v>1150.9999999999998</v>
      </c>
      <c r="M33" s="513">
        <v>87466.999999999985</v>
      </c>
      <c r="N33" s="513">
        <v>96281.000000000029</v>
      </c>
      <c r="O33" s="790"/>
    </row>
    <row r="34" spans="2:15" ht="19.5" customHeight="1">
      <c r="B34" s="28" t="s">
        <v>12</v>
      </c>
      <c r="C34" s="193">
        <f>+K23</f>
        <v>156229.0000000002</v>
      </c>
      <c r="D34" s="193">
        <f>+L23</f>
        <v>11329.999999999991</v>
      </c>
      <c r="E34" s="418">
        <f>+M23</f>
        <v>2216470.0000000009</v>
      </c>
      <c r="F34" s="423">
        <f>SUM(C34:E34)</f>
        <v>2384029.0000000009</v>
      </c>
      <c r="G34" s="420">
        <f>(F34/F$57)*100</f>
        <v>31.50961745357808</v>
      </c>
      <c r="J34" s="512" t="s">
        <v>62</v>
      </c>
      <c r="K34" s="513">
        <v>611891.0000000021</v>
      </c>
      <c r="L34" s="513">
        <v>64177.000000000073</v>
      </c>
      <c r="M34" s="513">
        <v>6889967.999999986</v>
      </c>
      <c r="N34" s="513">
        <v>7566036.0000000903</v>
      </c>
      <c r="O34" s="790"/>
    </row>
    <row r="35" spans="2:15" ht="19.5" customHeight="1">
      <c r="B35" s="29"/>
      <c r="C35" s="81">
        <f>+C34/E34</f>
        <v>7.0485501721205407E-2</v>
      </c>
      <c r="D35" s="81">
        <f>D34/$F34</f>
        <v>4.7524589675712776E-3</v>
      </c>
      <c r="E35" s="417">
        <f>E34/$F34</f>
        <v>0.92971603952804271</v>
      </c>
      <c r="F35" s="424"/>
      <c r="G35" s="421"/>
      <c r="H35" s="80"/>
      <c r="J35" s="506"/>
      <c r="K35" s="506"/>
      <c r="L35" s="506"/>
      <c r="M35" s="506"/>
      <c r="N35" s="506"/>
    </row>
    <row r="36" spans="2:15" ht="19.5" customHeight="1">
      <c r="B36" s="28" t="s">
        <v>13</v>
      </c>
      <c r="C36" s="193">
        <f>+K24</f>
        <v>4988.0000000000018</v>
      </c>
      <c r="D36" s="193">
        <f>+L24</f>
        <v>1142.9999999999991</v>
      </c>
      <c r="E36" s="418">
        <f>+M24</f>
        <v>138903.99999999994</v>
      </c>
      <c r="F36" s="423">
        <f>SUM(C36:E36)</f>
        <v>145034.99999999994</v>
      </c>
      <c r="G36" s="420">
        <f>(F36/F$57)*100</f>
        <v>1.9169218861765918</v>
      </c>
      <c r="H36" s="80"/>
      <c r="J36" s="506"/>
      <c r="K36" s="506"/>
      <c r="L36" s="506"/>
      <c r="M36" s="506"/>
      <c r="N36" s="506"/>
    </row>
    <row r="37" spans="2:15" ht="19.5" customHeight="1">
      <c r="B37" s="29"/>
      <c r="C37" s="81">
        <f>+C36/E36</f>
        <v>3.5909693025398863E-2</v>
      </c>
      <c r="D37" s="81">
        <f>D36/$F36</f>
        <v>7.8808563450201638E-3</v>
      </c>
      <c r="E37" s="417">
        <f>E36/$F36</f>
        <v>0.95772744509945873</v>
      </c>
      <c r="F37" s="424"/>
      <c r="G37" s="421"/>
      <c r="H37" s="80"/>
      <c r="J37" s="13"/>
      <c r="K37" s="13"/>
      <c r="L37" s="13"/>
      <c r="M37" s="13"/>
    </row>
    <row r="38" spans="2:15" ht="19.5" customHeight="1">
      <c r="B38" s="28" t="s">
        <v>14</v>
      </c>
      <c r="C38" s="193">
        <f>+K25</f>
        <v>6771.9999999999927</v>
      </c>
      <c r="D38" s="193">
        <f>+L25</f>
        <v>1198</v>
      </c>
      <c r="E38" s="418">
        <f>+M25</f>
        <v>32251.999999999989</v>
      </c>
      <c r="F38" s="423">
        <f>SUM(C38:E38)</f>
        <v>40221.999999999985</v>
      </c>
      <c r="G38" s="420">
        <f>(F38/F$57)*100</f>
        <v>0.53161259079391088</v>
      </c>
      <c r="H38" s="80"/>
      <c r="J38" s="13"/>
      <c r="K38" s="13"/>
      <c r="L38" s="13"/>
      <c r="M38" s="13"/>
    </row>
    <row r="39" spans="2:15" ht="19.5" customHeight="1">
      <c r="B39" s="29"/>
      <c r="C39" s="81">
        <f>+C38/E38</f>
        <v>0.20997147463723165</v>
      </c>
      <c r="D39" s="81">
        <f>D38/$F38</f>
        <v>2.9784694943065994E-2</v>
      </c>
      <c r="E39" s="417">
        <f>E38/$F38</f>
        <v>0.80184973397643078</v>
      </c>
      <c r="F39" s="424"/>
      <c r="G39" s="421"/>
      <c r="H39" s="80"/>
      <c r="J39" s="13"/>
      <c r="K39" s="13"/>
      <c r="L39" s="13"/>
      <c r="M39" s="13"/>
    </row>
    <row r="40" spans="2:15" ht="19.5" customHeight="1">
      <c r="B40" s="28" t="s">
        <v>15</v>
      </c>
      <c r="C40" s="193">
        <f>+K26</f>
        <v>5772.0000000000073</v>
      </c>
      <c r="D40" s="193">
        <f>+L26</f>
        <v>459.99999999999994</v>
      </c>
      <c r="E40" s="418">
        <f>+M26</f>
        <v>54045.999999999949</v>
      </c>
      <c r="F40" s="423">
        <f>SUM(C40:E40)</f>
        <v>60277.999999999956</v>
      </c>
      <c r="G40" s="420">
        <f>(F40/F$57)*100</f>
        <v>0.79669195335575937</v>
      </c>
      <c r="H40" s="80"/>
      <c r="J40" s="13"/>
      <c r="K40" s="13"/>
      <c r="L40" s="13"/>
      <c r="M40" s="13"/>
    </row>
    <row r="41" spans="2:15" ht="19.5" customHeight="1">
      <c r="B41" s="29"/>
      <c r="C41" s="81">
        <f>+C40/E40</f>
        <v>0.1067979128890207</v>
      </c>
      <c r="D41" s="81">
        <f>D40/$F40</f>
        <v>7.6313082716745794E-3</v>
      </c>
      <c r="E41" s="417">
        <f>E40/$F40</f>
        <v>0.89661236271939992</v>
      </c>
      <c r="F41" s="424"/>
      <c r="G41" s="421"/>
      <c r="H41" s="80"/>
      <c r="J41" s="13"/>
      <c r="K41" s="13"/>
      <c r="L41" s="13"/>
      <c r="M41" s="13"/>
    </row>
    <row r="42" spans="2:15" ht="19.5" customHeight="1">
      <c r="B42" s="28" t="s">
        <v>16</v>
      </c>
      <c r="C42" s="193">
        <f>+K27</f>
        <v>8291.0000000000055</v>
      </c>
      <c r="D42" s="193">
        <f>+L27</f>
        <v>685.00000000000057</v>
      </c>
      <c r="E42" s="418">
        <f>+M27</f>
        <v>53768.000000000022</v>
      </c>
      <c r="F42" s="423">
        <f>SUM(C42:E42)</f>
        <v>62744.000000000029</v>
      </c>
      <c r="G42" s="420">
        <f>(F42/F$57)*100</f>
        <v>0.82928497828982073</v>
      </c>
      <c r="J42" s="13"/>
      <c r="K42" s="13"/>
      <c r="L42" s="13"/>
      <c r="M42" s="13"/>
    </row>
    <row r="43" spans="2:15" ht="19.5" customHeight="1">
      <c r="B43" s="29"/>
      <c r="C43" s="81">
        <f>+C42/E42</f>
        <v>0.15419952388037497</v>
      </c>
      <c r="D43" s="81">
        <f>D42/$F42</f>
        <v>1.0917378554124701E-2</v>
      </c>
      <c r="E43" s="417">
        <f>E42/$F42</f>
        <v>0.85694249649368859</v>
      </c>
      <c r="F43" s="424"/>
      <c r="G43" s="421"/>
      <c r="H43" s="80"/>
      <c r="J43" s="13"/>
      <c r="K43" s="13"/>
      <c r="L43" s="13"/>
      <c r="M43" s="13"/>
    </row>
    <row r="44" spans="2:15" ht="19.5" customHeight="1">
      <c r="B44" s="28" t="s">
        <v>17</v>
      </c>
      <c r="C44" s="193">
        <f>+K28</f>
        <v>27288</v>
      </c>
      <c r="D44" s="193">
        <f>+L28</f>
        <v>2832.0000000000014</v>
      </c>
      <c r="E44" s="418">
        <f>+M28</f>
        <v>422285.00000000041</v>
      </c>
      <c r="F44" s="423">
        <f>SUM(C44:E44)</f>
        <v>452405.00000000041</v>
      </c>
      <c r="G44" s="420">
        <f>(F44/F$57)*100</f>
        <v>5.9794190775724623</v>
      </c>
      <c r="H44" s="80"/>
      <c r="J44" s="13"/>
      <c r="K44" s="13"/>
      <c r="L44" s="13"/>
      <c r="M44" s="13"/>
    </row>
    <row r="45" spans="2:15" ht="19.5" customHeight="1">
      <c r="B45" s="29"/>
      <c r="C45" s="81">
        <f>+C44/E44</f>
        <v>6.4619865730490014E-2</v>
      </c>
      <c r="D45" s="81">
        <f>D44/$F44</f>
        <v>6.259877764392522E-3</v>
      </c>
      <c r="E45" s="417">
        <f>E44/$F44</f>
        <v>0.93342248648887616</v>
      </c>
      <c r="F45" s="424"/>
      <c r="G45" s="421"/>
      <c r="H45" s="80"/>
      <c r="J45" s="13"/>
      <c r="K45" s="13"/>
      <c r="L45" s="13"/>
      <c r="M45" s="13"/>
    </row>
    <row r="46" spans="2:15" ht="19.5" customHeight="1">
      <c r="B46" s="28" t="s">
        <v>18</v>
      </c>
      <c r="C46" s="193">
        <f>+K29</f>
        <v>14788.999999999989</v>
      </c>
      <c r="D46" s="193">
        <f>+L29</f>
        <v>3603.0000000000005</v>
      </c>
      <c r="E46" s="418">
        <f>+M29</f>
        <v>286991.99999999994</v>
      </c>
      <c r="F46" s="423">
        <f>SUM(C46:E46)</f>
        <v>305383.99999999994</v>
      </c>
      <c r="G46" s="420">
        <f>(F46/F$57)*100</f>
        <v>4.0362483075681892</v>
      </c>
      <c r="H46" s="80"/>
      <c r="J46" s="13"/>
      <c r="K46" s="13"/>
      <c r="L46" s="13"/>
      <c r="M46" s="13"/>
    </row>
    <row r="47" spans="2:15" ht="19.5" customHeight="1">
      <c r="B47" s="29"/>
      <c r="C47" s="81">
        <f>+C46/E46</f>
        <v>5.1531053130400822E-2</v>
      </c>
      <c r="D47" s="81">
        <f>D46/$F46</f>
        <v>1.1798260550650988E-2</v>
      </c>
      <c r="E47" s="417">
        <f>E46/$F46</f>
        <v>0.93977418594294393</v>
      </c>
      <c r="F47" s="424"/>
      <c r="G47" s="421"/>
      <c r="H47" s="80"/>
      <c r="J47" s="13"/>
      <c r="K47" s="13"/>
      <c r="L47" s="13"/>
      <c r="M47" s="13"/>
    </row>
    <row r="48" spans="2:15" ht="19.5" customHeight="1">
      <c r="B48" s="28" t="s">
        <v>81</v>
      </c>
      <c r="C48" s="193">
        <f>+K30</f>
        <v>20225.000000000007</v>
      </c>
      <c r="D48" s="193">
        <f>+L30</f>
        <v>2273.9999999999977</v>
      </c>
      <c r="E48" s="418">
        <f>+M30</f>
        <v>195101</v>
      </c>
      <c r="F48" s="423">
        <f>SUM(C48:E48)</f>
        <v>217600</v>
      </c>
      <c r="G48" s="420">
        <f>(F48/F$57)*100</f>
        <v>2.8760106348952079</v>
      </c>
      <c r="H48" s="80"/>
      <c r="J48" s="13"/>
      <c r="K48" s="13"/>
      <c r="L48" s="13"/>
      <c r="M48" s="13"/>
    </row>
    <row r="49" spans="2:13" ht="19.5" customHeight="1">
      <c r="B49" s="29"/>
      <c r="C49" s="81">
        <f>+C48/E48</f>
        <v>0.10366425594948261</v>
      </c>
      <c r="D49" s="81">
        <f>D48/$F48</f>
        <v>1.0450367647058813E-2</v>
      </c>
      <c r="E49" s="417">
        <f>E48/$F48</f>
        <v>0.89660386029411765</v>
      </c>
      <c r="F49" s="424"/>
      <c r="G49" s="421"/>
      <c r="H49" s="80"/>
      <c r="J49" s="13"/>
      <c r="K49" s="13"/>
      <c r="L49" s="13"/>
      <c r="M49" s="13"/>
    </row>
    <row r="50" spans="2:13" ht="19.5" customHeight="1">
      <c r="B50" s="28" t="s">
        <v>20</v>
      </c>
      <c r="C50" s="193">
        <f>+K31</f>
        <v>8329.0000000000018</v>
      </c>
      <c r="D50" s="193">
        <f>+L31</f>
        <v>1059.9999999999998</v>
      </c>
      <c r="E50" s="418">
        <f>+M31</f>
        <v>100858.00000000006</v>
      </c>
      <c r="F50" s="423">
        <f>SUM(C50:E50)</f>
        <v>110247.00000000006</v>
      </c>
      <c r="G50" s="420">
        <f>(F50/F$57)*100</f>
        <v>1.4571302594912323</v>
      </c>
      <c r="J50" s="13"/>
      <c r="K50" s="13"/>
      <c r="L50" s="13"/>
      <c r="M50" s="13"/>
    </row>
    <row r="51" spans="2:13" ht="19.5" customHeight="1">
      <c r="B51" s="29"/>
      <c r="C51" s="81">
        <f>+C50/E50</f>
        <v>8.2581451149140339E-2</v>
      </c>
      <c r="D51" s="81">
        <f>D50/$F50</f>
        <v>9.6147740981613935E-3</v>
      </c>
      <c r="E51" s="417">
        <f>E50/$F50</f>
        <v>0.91483668489845538</v>
      </c>
      <c r="F51" s="424"/>
      <c r="G51" s="421"/>
      <c r="H51" s="80"/>
      <c r="J51" s="13"/>
      <c r="K51" s="13"/>
      <c r="L51" s="13"/>
      <c r="M51" s="13"/>
    </row>
    <row r="52" spans="2:13" ht="19.5" customHeight="1">
      <c r="B52" s="28" t="s">
        <v>21</v>
      </c>
      <c r="C52" s="193">
        <f>+K32</f>
        <v>6950.0000000000027</v>
      </c>
      <c r="D52" s="193">
        <f>+L32</f>
        <v>260.00000000000011</v>
      </c>
      <c r="E52" s="418">
        <f>+M32</f>
        <v>46761.000000000007</v>
      </c>
      <c r="F52" s="423">
        <f>SUM(C52:E52)</f>
        <v>53971.000000000007</v>
      </c>
      <c r="G52" s="420">
        <f>(F52/F$57)*100</f>
        <v>0.71333258260996912</v>
      </c>
      <c r="H52" s="80"/>
      <c r="J52" s="13"/>
      <c r="K52" s="13"/>
      <c r="L52" s="13"/>
      <c r="M52" s="13"/>
    </row>
    <row r="53" spans="2:13" ht="19.5" customHeight="1">
      <c r="B53" s="29"/>
      <c r="C53" s="81">
        <f>+C52/E52</f>
        <v>0.14862813027950647</v>
      </c>
      <c r="D53" s="81">
        <f>D52/$F52</f>
        <v>4.8174019380778582E-3</v>
      </c>
      <c r="E53" s="417">
        <f>E52/$F52</f>
        <v>0.8664097385633025</v>
      </c>
      <c r="F53" s="424"/>
      <c r="G53" s="421"/>
      <c r="H53" s="80"/>
      <c r="J53" s="13"/>
      <c r="K53" s="13"/>
      <c r="L53" s="13"/>
      <c r="M53" s="13"/>
    </row>
    <row r="54" spans="2:13" ht="19.5" customHeight="1">
      <c r="B54" s="28" t="s">
        <v>22</v>
      </c>
      <c r="C54" s="193">
        <f>+K33</f>
        <v>7662.9999999999973</v>
      </c>
      <c r="D54" s="193">
        <f>+L33</f>
        <v>1150.9999999999998</v>
      </c>
      <c r="E54" s="418">
        <f>+M33</f>
        <v>87466.999999999985</v>
      </c>
      <c r="F54" s="423">
        <f>SUM(C54:E54)</f>
        <v>96280.999999999985</v>
      </c>
      <c r="G54" s="420">
        <f>(F54/F$57)*100</f>
        <v>1.2725421872166611</v>
      </c>
      <c r="H54" s="80"/>
      <c r="J54" s="13"/>
      <c r="K54" s="13"/>
      <c r="L54" s="13"/>
      <c r="M54" s="13"/>
    </row>
    <row r="55" spans="2:13" ht="19.5" customHeight="1" thickBot="1">
      <c r="B55" s="30"/>
      <c r="C55" s="83">
        <f>+C54/E54</f>
        <v>8.761018441240695E-2</v>
      </c>
      <c r="D55" s="83">
        <f>D54/$F54</f>
        <v>1.195459124853294E-2</v>
      </c>
      <c r="E55" s="419">
        <f>E54/$F54</f>
        <v>0.90845545850167742</v>
      </c>
      <c r="F55" s="425"/>
      <c r="G55" s="422"/>
      <c r="H55" s="80"/>
      <c r="J55" s="13"/>
      <c r="K55" s="13"/>
      <c r="L55" s="13"/>
      <c r="M55" s="13"/>
    </row>
    <row r="56" spans="2:13" ht="13.5" thickTop="1">
      <c r="B56" s="28"/>
      <c r="C56" s="193"/>
      <c r="D56" s="193"/>
      <c r="E56" s="194"/>
      <c r="F56" s="423"/>
      <c r="G56" s="420"/>
      <c r="H56" s="80"/>
      <c r="J56" s="13"/>
      <c r="K56" s="13"/>
      <c r="L56" s="13"/>
      <c r="M56" s="13"/>
    </row>
    <row r="57" spans="2:13" ht="15">
      <c r="B57" s="87" t="s">
        <v>112</v>
      </c>
      <c r="C57" s="195">
        <f>SUM(C6,C8,C10,C12,C14,C16,C18,C20,C22,C24,C26,C28,C30,C32,C34,C36,C38,C40,C42,C44,C46,C48,C50,C52,C54)</f>
        <v>611891.00000000035</v>
      </c>
      <c r="D57" s="195">
        <f>SUM(D6,D8,D10,D12,D14,D16,D18,D20,D22,D24,D26,D28,D30,D32,D34,D36,D38,D40,D42,D44,D46,D48,D50,D52,D54)</f>
        <v>64176.999999999993</v>
      </c>
      <c r="E57" s="196">
        <f>SUM(E6,E8,E10,E12,E14,E16,E18,E20,E22,E24,E26,E28,E30,E32,E34,E36,E38,E40,E42,E44,E46,E48,E50,E52,E54)</f>
        <v>6889968</v>
      </c>
      <c r="F57" s="426">
        <f>SUM(F6,F8,F10,F12,F14,F16,F18,F20,F22,F24,F26,F28,F30,F32,F34,F36,F38,F40,F42,F44,F46,F48,F50,F52,F54)</f>
        <v>7566036</v>
      </c>
      <c r="G57" s="420">
        <f>(F57/F$57)*100</f>
        <v>100</v>
      </c>
      <c r="H57" s="80"/>
      <c r="J57" s="13"/>
      <c r="K57" s="13"/>
      <c r="L57" s="13"/>
      <c r="M57" s="13"/>
    </row>
    <row r="58" spans="2:13" ht="13.5" thickBot="1">
      <c r="B58" s="32"/>
      <c r="C58" s="88">
        <f>C57/$F57</f>
        <v>8.0873392619332019E-2</v>
      </c>
      <c r="D58" s="88">
        <f>D57/$F57</f>
        <v>8.4822488288451171E-3</v>
      </c>
      <c r="E58" s="89">
        <f>E57/$F57</f>
        <v>0.91064435855182291</v>
      </c>
      <c r="F58" s="427"/>
      <c r="G58" s="8"/>
      <c r="H58" s="13"/>
      <c r="J58" s="13"/>
      <c r="K58" s="13"/>
      <c r="L58" s="13"/>
      <c r="M58" s="13"/>
    </row>
    <row r="59" spans="2:13">
      <c r="B59" s="10"/>
      <c r="C59" s="10"/>
      <c r="D59" s="10"/>
      <c r="E59" s="10"/>
      <c r="F59" s="10"/>
      <c r="G59" s="10"/>
      <c r="J59" s="13"/>
      <c r="K59" s="13"/>
      <c r="L59" s="13"/>
      <c r="M59" s="13"/>
    </row>
    <row r="60" spans="2:13">
      <c r="B60" s="10"/>
      <c r="C60" s="10"/>
      <c r="D60" s="10"/>
      <c r="E60" s="10"/>
      <c r="F60" s="10"/>
      <c r="G60" s="10"/>
      <c r="J60" s="13"/>
      <c r="K60" s="13"/>
      <c r="L60" s="13"/>
      <c r="M60" s="13"/>
    </row>
    <row r="61" spans="2:13">
      <c r="B61" s="10"/>
      <c r="C61" s="10"/>
      <c r="D61" s="10"/>
      <c r="E61" s="10"/>
      <c r="F61" s="10"/>
      <c r="G61" s="10"/>
      <c r="J61" s="13"/>
      <c r="K61" s="13"/>
      <c r="L61" s="13"/>
      <c r="M61" s="13"/>
    </row>
    <row r="62" spans="2:13">
      <c r="B62" s="10"/>
      <c r="C62" s="10"/>
      <c r="D62" s="10"/>
      <c r="E62" s="10"/>
      <c r="F62" s="10"/>
      <c r="G62" s="10"/>
      <c r="J62" s="13"/>
      <c r="K62" s="13"/>
      <c r="L62" s="13"/>
      <c r="M62" s="13"/>
    </row>
    <row r="63" spans="2:13">
      <c r="B63" s="10"/>
      <c r="C63" s="10"/>
      <c r="D63" s="10"/>
      <c r="E63" s="10"/>
      <c r="F63" s="10"/>
      <c r="G63" s="10"/>
      <c r="J63" s="13"/>
      <c r="K63" s="13"/>
      <c r="L63" s="13"/>
      <c r="M63" s="13"/>
    </row>
    <row r="64" spans="2:13">
      <c r="B64" s="10"/>
      <c r="C64" s="10"/>
      <c r="D64" s="10"/>
      <c r="E64" s="10"/>
      <c r="F64" s="10"/>
      <c r="G64" s="10"/>
    </row>
    <row r="65" spans="2:14">
      <c r="B65" s="10"/>
      <c r="C65" s="10"/>
      <c r="D65" s="10"/>
      <c r="E65" s="10"/>
      <c r="F65" s="10"/>
      <c r="G65" s="10"/>
    </row>
    <row r="66" spans="2:14">
      <c r="B66" s="10"/>
      <c r="C66" s="10"/>
      <c r="D66" s="10"/>
      <c r="E66" s="10"/>
      <c r="F66" s="10"/>
      <c r="G66" s="10"/>
      <c r="I66" s="514"/>
    </row>
    <row r="67" spans="2:14" ht="25.5">
      <c r="B67" s="10"/>
      <c r="C67" s="10"/>
      <c r="D67" s="10"/>
      <c r="E67" s="10"/>
      <c r="F67" s="10"/>
      <c r="G67" s="10"/>
      <c r="I67" s="514"/>
      <c r="J67" s="515"/>
      <c r="K67" s="517" t="s">
        <v>110</v>
      </c>
      <c r="L67" s="517" t="s">
        <v>109</v>
      </c>
      <c r="M67" s="517" t="s">
        <v>111</v>
      </c>
      <c r="N67" s="506" t="s">
        <v>62</v>
      </c>
    </row>
    <row r="68" spans="2:14">
      <c r="B68" s="10"/>
      <c r="C68" s="10"/>
      <c r="D68" s="10"/>
      <c r="E68" s="10"/>
      <c r="F68" s="10"/>
      <c r="G68" s="10"/>
      <c r="I68" s="514"/>
      <c r="J68" s="515" t="s">
        <v>12</v>
      </c>
      <c r="K68" s="518">
        <v>156229.0000000002</v>
      </c>
      <c r="L68" s="518">
        <v>11329.999999999991</v>
      </c>
      <c r="M68" s="518">
        <v>2216470.0000000009</v>
      </c>
      <c r="N68" s="518">
        <v>2384029.0000000088</v>
      </c>
    </row>
    <row r="69" spans="2:14">
      <c r="B69" s="10"/>
      <c r="C69" s="10"/>
      <c r="D69" s="10"/>
      <c r="E69" s="10"/>
      <c r="F69" s="10"/>
      <c r="G69" s="10"/>
      <c r="I69" s="514"/>
      <c r="J69" s="515" t="s">
        <v>10</v>
      </c>
      <c r="K69" s="518">
        <v>43586.000000000131</v>
      </c>
      <c r="L69" s="518">
        <v>4719.0000000000036</v>
      </c>
      <c r="M69" s="518">
        <v>414669.99999999942</v>
      </c>
      <c r="N69" s="518">
        <v>462975.0000000018</v>
      </c>
    </row>
    <row r="70" spans="2:14">
      <c r="B70" s="10"/>
      <c r="C70" s="10"/>
      <c r="D70" s="10"/>
      <c r="E70" s="10"/>
      <c r="F70" s="10"/>
      <c r="G70" s="10"/>
      <c r="I70" s="514"/>
      <c r="J70" s="515" t="s">
        <v>17</v>
      </c>
      <c r="K70" s="518">
        <v>27288</v>
      </c>
      <c r="L70" s="518">
        <v>2832.0000000000014</v>
      </c>
      <c r="M70" s="518">
        <v>422285.00000000041</v>
      </c>
      <c r="N70" s="518">
        <v>452405.00000000087</v>
      </c>
    </row>
    <row r="71" spans="2:14">
      <c r="B71" s="10"/>
      <c r="C71" s="10"/>
      <c r="D71" s="10"/>
      <c r="E71" s="10"/>
      <c r="F71" s="10"/>
      <c r="G71" s="10"/>
      <c r="I71" s="514"/>
      <c r="J71" s="515" t="s">
        <v>2</v>
      </c>
      <c r="K71" s="518">
        <v>32246.99999999988</v>
      </c>
      <c r="L71" s="518">
        <v>4192.9999999999873</v>
      </c>
      <c r="M71" s="518">
        <v>400582.00000000017</v>
      </c>
      <c r="N71" s="518">
        <v>437022.00000000064</v>
      </c>
    </row>
    <row r="72" spans="2:14">
      <c r="B72" s="10"/>
      <c r="C72" s="10"/>
      <c r="D72" s="10"/>
      <c r="E72" s="10"/>
      <c r="F72" s="10"/>
      <c r="G72" s="10"/>
      <c r="I72" s="515"/>
      <c r="J72" s="515" t="s">
        <v>5</v>
      </c>
      <c r="K72" s="518">
        <v>29618.999999999993</v>
      </c>
      <c r="L72" s="518">
        <v>9828.9999999999909</v>
      </c>
      <c r="M72" s="518">
        <v>355476.00000000023</v>
      </c>
      <c r="N72" s="518">
        <v>394924.00000000116</v>
      </c>
    </row>
    <row r="73" spans="2:14">
      <c r="B73" s="10"/>
      <c r="C73" s="10"/>
      <c r="D73" s="10"/>
      <c r="E73" s="10"/>
      <c r="F73" s="10"/>
      <c r="G73" s="10"/>
      <c r="J73" s="515" t="s">
        <v>55</v>
      </c>
      <c r="K73" s="518">
        <v>40881.000000000087</v>
      </c>
      <c r="L73" s="518">
        <v>5525.0000000000155</v>
      </c>
      <c r="M73" s="518">
        <v>312475.00000000029</v>
      </c>
      <c r="N73" s="518">
        <v>358881.00000000012</v>
      </c>
    </row>
    <row r="74" spans="2:14">
      <c r="B74" s="10"/>
      <c r="C74" s="10"/>
      <c r="D74" s="10"/>
      <c r="E74" s="10"/>
      <c r="F74" s="10"/>
      <c r="G74" s="10"/>
      <c r="J74" s="515" t="s">
        <v>56</v>
      </c>
      <c r="K74" s="518">
        <f>C57-SUM(K68:K73)</f>
        <v>282041</v>
      </c>
      <c r="L74" s="518">
        <f>D57-SUM(L68:L73)</f>
        <v>25749</v>
      </c>
      <c r="M74" s="518">
        <f>E57-SUM(M68:M73)</f>
        <v>2768009.9999999986</v>
      </c>
      <c r="N74" s="518">
        <f>F57-SUM(N68:N73)</f>
        <v>3075799.999999987</v>
      </c>
    </row>
    <row r="75" spans="2:14">
      <c r="B75" s="10"/>
      <c r="C75" s="10"/>
      <c r="D75" s="10"/>
      <c r="E75" s="10"/>
      <c r="F75" s="10"/>
      <c r="G75" s="10"/>
      <c r="J75" s="515"/>
      <c r="K75" s="519"/>
      <c r="L75" s="519"/>
      <c r="M75" s="519"/>
      <c r="N75" s="518"/>
    </row>
    <row r="76" spans="2:14">
      <c r="B76" s="10"/>
      <c r="C76" s="10"/>
      <c r="D76" s="10"/>
      <c r="E76" s="10"/>
      <c r="F76" s="10"/>
      <c r="G76" s="10"/>
      <c r="J76" s="515"/>
      <c r="K76" s="518">
        <f>SUM(K68:K74)</f>
        <v>611891.00000000035</v>
      </c>
      <c r="L76" s="518">
        <f>SUM(L68:L74)</f>
        <v>64176.999999999993</v>
      </c>
      <c r="M76" s="518">
        <f>SUM(M68:M74)</f>
        <v>6889968</v>
      </c>
      <c r="N76" s="518">
        <f>SUM(K76:M76)</f>
        <v>7566036</v>
      </c>
    </row>
    <row r="77" spans="2:14">
      <c r="B77" s="10"/>
      <c r="C77" s="10"/>
      <c r="D77" s="10"/>
      <c r="E77" s="10"/>
      <c r="F77" s="10"/>
      <c r="G77" s="10"/>
      <c r="J77" s="515"/>
      <c r="K77" s="506"/>
      <c r="L77" s="506"/>
      <c r="M77" s="506"/>
      <c r="N77" s="506"/>
    </row>
    <row r="78" spans="2:14">
      <c r="B78" s="10"/>
      <c r="C78" s="10"/>
      <c r="D78" s="10"/>
      <c r="E78" s="10"/>
      <c r="F78" s="10"/>
      <c r="G78" s="10"/>
      <c r="J78" s="520"/>
      <c r="K78" s="520"/>
      <c r="L78" s="520"/>
      <c r="M78" s="520"/>
      <c r="N78" s="520"/>
    </row>
    <row r="79" spans="2:14">
      <c r="B79" s="10"/>
      <c r="C79" s="10"/>
      <c r="D79" s="10"/>
      <c r="E79" s="10"/>
      <c r="F79" s="10"/>
      <c r="G79" s="10"/>
      <c r="I79" s="10"/>
      <c r="J79" s="520"/>
      <c r="K79" s="520"/>
      <c r="L79" s="520"/>
      <c r="M79" s="520"/>
      <c r="N79" s="520"/>
    </row>
    <row r="80" spans="2:14">
      <c r="B80" s="10"/>
      <c r="C80" s="10"/>
      <c r="D80" s="10"/>
      <c r="E80" s="10"/>
      <c r="F80" s="10"/>
      <c r="G80" s="10"/>
      <c r="I80" s="10"/>
      <c r="J80" s="515" t="s">
        <v>12</v>
      </c>
      <c r="K80" s="505">
        <f t="shared" ref="K80:M86" si="0">+K68/$N68</f>
        <v>6.55315015043859E-2</v>
      </c>
      <c r="L80" s="505">
        <f t="shared" si="0"/>
        <v>4.752458967571262E-3</v>
      </c>
      <c r="M80" s="505">
        <f t="shared" si="0"/>
        <v>0.92971603952803961</v>
      </c>
      <c r="N80" s="515"/>
    </row>
    <row r="81" spans="2:14">
      <c r="B81" s="10"/>
      <c r="C81" s="10"/>
      <c r="D81" s="10"/>
      <c r="E81" s="10"/>
      <c r="F81" s="10"/>
      <c r="G81" s="10"/>
      <c r="I81" s="10"/>
      <c r="J81" s="515" t="s">
        <v>10</v>
      </c>
      <c r="K81" s="505">
        <f t="shared" si="0"/>
        <v>9.41433122738808E-2</v>
      </c>
      <c r="L81" s="505">
        <f t="shared" si="0"/>
        <v>1.0192774987850284E-2</v>
      </c>
      <c r="M81" s="505">
        <f t="shared" si="0"/>
        <v>0.89566391273826407</v>
      </c>
      <c r="N81" s="515"/>
    </row>
    <row r="82" spans="2:14">
      <c r="B82" s="10"/>
      <c r="C82" s="10"/>
      <c r="D82" s="10"/>
      <c r="E82" s="10"/>
      <c r="F82" s="10"/>
      <c r="G82" s="10"/>
      <c r="I82" s="10"/>
      <c r="J82" s="515" t="s">
        <v>17</v>
      </c>
      <c r="K82" s="505">
        <f t="shared" si="0"/>
        <v>6.0317635746731241E-2</v>
      </c>
      <c r="L82" s="505">
        <f>+L70/$N70</f>
        <v>6.2598777643925151E-3</v>
      </c>
      <c r="M82" s="505">
        <f t="shared" si="0"/>
        <v>0.93342248648887527</v>
      </c>
      <c r="N82" s="515"/>
    </row>
    <row r="83" spans="2:14">
      <c r="B83" s="10"/>
      <c r="C83" s="10"/>
      <c r="D83" s="10"/>
      <c r="E83" s="10"/>
      <c r="F83" s="10"/>
      <c r="G83" s="10"/>
      <c r="I83" s="10"/>
      <c r="J83" s="515" t="s">
        <v>2</v>
      </c>
      <c r="K83" s="505">
        <f t="shared" si="0"/>
        <v>7.3788047283660396E-2</v>
      </c>
      <c r="L83" s="505">
        <f t="shared" si="0"/>
        <v>9.5944826576236011E-3</v>
      </c>
      <c r="M83" s="505">
        <f t="shared" si="0"/>
        <v>0.91661747005871463</v>
      </c>
      <c r="N83" s="515"/>
    </row>
    <row r="84" spans="2:14">
      <c r="B84" s="10"/>
      <c r="C84" s="10"/>
      <c r="D84" s="10"/>
      <c r="E84" s="10"/>
      <c r="F84" s="10"/>
      <c r="G84" s="10"/>
      <c r="I84" s="10"/>
      <c r="J84" s="515" t="s">
        <v>5</v>
      </c>
      <c r="K84" s="505">
        <f t="shared" si="0"/>
        <v>7.4999240360170319E-2</v>
      </c>
      <c r="L84" s="505">
        <f t="shared" si="0"/>
        <v>2.488833294507288E-2</v>
      </c>
      <c r="M84" s="505">
        <f t="shared" si="0"/>
        <v>0.90011242669475444</v>
      </c>
      <c r="N84" s="515"/>
    </row>
    <row r="85" spans="2:14">
      <c r="B85" s="10"/>
      <c r="C85" s="10"/>
      <c r="D85" s="10"/>
      <c r="E85" s="10"/>
      <c r="F85" s="10"/>
      <c r="G85" s="10"/>
      <c r="I85" s="10"/>
      <c r="J85" s="515" t="s">
        <v>55</v>
      </c>
      <c r="K85" s="505">
        <f t="shared" si="0"/>
        <v>0.11391241107776694</v>
      </c>
      <c r="L85" s="505">
        <f t="shared" si="0"/>
        <v>1.5395075247784122E-2</v>
      </c>
      <c r="M85" s="505">
        <f t="shared" si="0"/>
        <v>0.87069251367444966</v>
      </c>
      <c r="N85" s="515"/>
    </row>
    <row r="86" spans="2:14">
      <c r="B86" s="10"/>
      <c r="C86" s="10"/>
      <c r="D86" s="10"/>
      <c r="E86" s="10"/>
      <c r="F86" s="10"/>
      <c r="G86" s="10"/>
      <c r="I86" s="10"/>
      <c r="J86" s="515" t="s">
        <v>56</v>
      </c>
      <c r="K86" s="505">
        <f t="shared" si="0"/>
        <v>9.1696794329930817E-2</v>
      </c>
      <c r="L86" s="505">
        <f t="shared" si="0"/>
        <v>8.3714805904155365E-3</v>
      </c>
      <c r="M86" s="505">
        <f t="shared" si="0"/>
        <v>0.89993172507965746</v>
      </c>
      <c r="N86" s="515"/>
    </row>
    <row r="87" spans="2:14">
      <c r="B87" s="10"/>
      <c r="C87" s="10"/>
      <c r="D87" s="10"/>
      <c r="E87" s="10"/>
      <c r="F87" s="10"/>
      <c r="G87" s="10"/>
      <c r="I87" s="10"/>
      <c r="J87" s="34"/>
      <c r="K87" s="34"/>
      <c r="L87" s="34"/>
      <c r="M87" s="34"/>
      <c r="N87" s="34"/>
    </row>
    <row r="88" spans="2:14">
      <c r="B88" s="10"/>
      <c r="C88" s="10"/>
      <c r="D88" s="10"/>
      <c r="E88" s="10"/>
      <c r="F88" s="10"/>
      <c r="G88" s="10"/>
      <c r="I88" s="111"/>
      <c r="J88" s="34"/>
      <c r="K88" s="34"/>
      <c r="L88" s="34"/>
      <c r="M88" s="34"/>
      <c r="N88" s="34"/>
    </row>
    <row r="89" spans="2:14">
      <c r="B89" s="10"/>
      <c r="C89" s="10"/>
      <c r="D89" s="10"/>
      <c r="E89" s="10"/>
      <c r="F89" s="10"/>
      <c r="G89" s="10"/>
      <c r="I89" s="111"/>
      <c r="J89" s="34"/>
      <c r="K89" s="34"/>
      <c r="L89" s="34"/>
      <c r="M89" s="34"/>
      <c r="N89" s="34"/>
    </row>
    <row r="90" spans="2:14">
      <c r="B90" s="10"/>
      <c r="C90" s="10"/>
      <c r="D90" s="10"/>
      <c r="E90" s="10"/>
      <c r="F90" s="10"/>
      <c r="G90" s="10"/>
      <c r="I90" s="111"/>
      <c r="J90" s="34"/>
      <c r="K90" s="34"/>
      <c r="L90" s="34"/>
      <c r="M90" s="34"/>
      <c r="N90" s="34"/>
    </row>
    <row r="91" spans="2:14">
      <c r="B91" s="10"/>
      <c r="C91" s="10"/>
      <c r="D91" s="10"/>
      <c r="E91" s="10"/>
      <c r="F91" s="10"/>
      <c r="G91" s="10"/>
      <c r="I91" s="516"/>
      <c r="J91" s="34"/>
      <c r="K91" s="34"/>
      <c r="L91" s="34"/>
      <c r="M91" s="34"/>
      <c r="N91" s="34"/>
    </row>
    <row r="92" spans="2:14">
      <c r="B92" s="10"/>
      <c r="C92" s="10"/>
      <c r="D92" s="10"/>
      <c r="E92" s="10"/>
      <c r="F92" s="10"/>
      <c r="G92" s="10"/>
      <c r="I92" s="111"/>
      <c r="J92" s="34"/>
      <c r="K92" s="34"/>
      <c r="L92" s="34"/>
      <c r="M92" s="34"/>
      <c r="N92" s="34"/>
    </row>
    <row r="93" spans="2:14">
      <c r="B93" s="10"/>
      <c r="C93" s="10"/>
      <c r="D93" s="10"/>
      <c r="E93" s="10"/>
      <c r="F93" s="10"/>
      <c r="G93" s="10"/>
      <c r="I93" s="111"/>
    </row>
    <row r="94" spans="2:14">
      <c r="B94" s="10"/>
      <c r="C94" s="10"/>
      <c r="D94" s="10"/>
      <c r="E94" s="10"/>
      <c r="F94" s="10"/>
      <c r="G94" s="10"/>
      <c r="I94" s="111"/>
    </row>
    <row r="95" spans="2:14">
      <c r="B95" s="10"/>
      <c r="C95" s="10"/>
      <c r="D95" s="10"/>
      <c r="E95" s="10"/>
      <c r="F95" s="10"/>
      <c r="G95" s="10"/>
      <c r="I95" s="111"/>
    </row>
    <row r="96" spans="2:14">
      <c r="I96" s="111"/>
    </row>
    <row r="97" spans="9:9">
      <c r="I97" s="111"/>
    </row>
    <row r="98" spans="9:9">
      <c r="I98" s="111"/>
    </row>
    <row r="99" spans="9:9">
      <c r="I99" s="516"/>
    </row>
    <row r="100" spans="9:9">
      <c r="I100" s="111"/>
    </row>
    <row r="101" spans="9:9">
      <c r="I101" s="111"/>
    </row>
    <row r="102" spans="9:9">
      <c r="I102" s="111"/>
    </row>
    <row r="103" spans="9:9">
      <c r="I103" s="516"/>
    </row>
    <row r="104" spans="9:9">
      <c r="I104" s="111"/>
    </row>
    <row r="105" spans="9:9">
      <c r="I105" s="111"/>
    </row>
    <row r="106" spans="9:9">
      <c r="I106" s="111"/>
    </row>
    <row r="107" spans="9:9">
      <c r="I107" s="111"/>
    </row>
  </sheetData>
  <sortState ref="J105:N129">
    <sortCondition descending="1" ref="N105:N129"/>
  </sortState>
  <mergeCells count="8">
    <mergeCell ref="J1:N1"/>
    <mergeCell ref="J2:N2"/>
    <mergeCell ref="J3:N3"/>
    <mergeCell ref="J4:N4"/>
    <mergeCell ref="J5:J8"/>
    <mergeCell ref="K5:N5"/>
    <mergeCell ref="K6:N6"/>
    <mergeCell ref="K7:N7"/>
  </mergeCells>
  <pageMargins left="0.78740157480314965" right="0.78740157480314965" top="0.78740157480314965" bottom="0.59055118110236227" header="0.35433070866141736" footer="0.31496062992125984"/>
  <pageSetup paperSize="9" scale="66" orientation="portrait" r:id="rId1"/>
  <headerFooter alignWithMargins="0"/>
  <rowBreaks count="1" manualBreakCount="1">
    <brk id="6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K114"/>
  <sheetViews>
    <sheetView view="pageBreakPreview" zoomScale="90" zoomScaleNormal="70" zoomScaleSheetLayoutView="90" zoomScalePageLayoutView="55" workbookViewId="0">
      <selection activeCell="W4" sqref="W4"/>
    </sheetView>
  </sheetViews>
  <sheetFormatPr baseColWidth="10" defaultColWidth="11.42578125" defaultRowHeight="12.75"/>
  <cols>
    <col min="1" max="1" width="3.85546875" style="10" customWidth="1"/>
    <col min="2" max="2" width="24.5703125" customWidth="1"/>
    <col min="3" max="3" width="12.140625" bestFit="1" customWidth="1"/>
    <col min="4" max="4" width="8.85546875" bestFit="1" customWidth="1"/>
    <col min="5" max="5" width="12.140625" bestFit="1" customWidth="1"/>
    <col min="6" max="6" width="11" bestFit="1" customWidth="1"/>
    <col min="7" max="7" width="13.140625" bestFit="1" customWidth="1"/>
    <col min="8" max="8" width="11" bestFit="1" customWidth="1"/>
    <col min="9" max="11" width="12.140625" bestFit="1" customWidth="1"/>
    <col min="12" max="12" width="11" bestFit="1" customWidth="1"/>
    <col min="13" max="13" width="12.140625" bestFit="1" customWidth="1"/>
    <col min="14" max="15" width="11" bestFit="1" customWidth="1"/>
    <col min="16" max="16" width="9.42578125" customWidth="1"/>
    <col min="17" max="17" width="12.140625" bestFit="1" customWidth="1"/>
    <col min="18" max="18" width="11" bestFit="1" customWidth="1"/>
    <col min="19" max="19" width="13.140625" customWidth="1"/>
    <col min="20" max="20" width="13.140625" bestFit="1" customWidth="1"/>
    <col min="21" max="21" width="6.140625" bestFit="1" customWidth="1"/>
    <col min="22" max="22" width="3.42578125" style="10" customWidth="1"/>
    <col min="23" max="23" width="14.7109375" customWidth="1"/>
    <col min="24" max="24" width="26.7109375" style="1" customWidth="1"/>
    <col min="25" max="25" width="10" style="18" bestFit="1" customWidth="1"/>
    <col min="26" max="26" width="7.7109375" style="1" bestFit="1" customWidth="1"/>
    <col min="27" max="28" width="7" style="1" bestFit="1" customWidth="1"/>
    <col min="29" max="29" width="35.7109375" style="1" bestFit="1" customWidth="1"/>
    <col min="30" max="30" width="8.140625" style="1" bestFit="1" customWidth="1"/>
    <col min="31" max="31" width="5.85546875" style="1" bestFit="1" customWidth="1"/>
    <col min="32" max="34" width="7" style="1" bestFit="1" customWidth="1"/>
    <col min="35" max="35" width="5.85546875" style="1" bestFit="1" customWidth="1"/>
    <col min="36" max="36" width="7" style="1" bestFit="1" customWidth="1"/>
    <col min="37" max="37" width="6.28515625" style="1" customWidth="1"/>
    <col min="38" max="38" width="9.28515625" style="1" bestFit="1" customWidth="1"/>
    <col min="39" max="39" width="7" style="1" bestFit="1" customWidth="1"/>
    <col min="40" max="40" width="5.85546875" style="1" bestFit="1" customWidth="1"/>
    <col min="41" max="41" width="7" style="1" bestFit="1" customWidth="1"/>
    <col min="42" max="42" width="9.28515625" style="1" bestFit="1" customWidth="1"/>
    <col min="43" max="43" width="13.42578125" style="1" customWidth="1"/>
    <col min="44" max="44" width="22.5703125" style="1" bestFit="1" customWidth="1"/>
    <col min="45" max="47" width="11.42578125" style="1"/>
    <col min="48" max="48" width="16.28515625" style="1" customWidth="1"/>
    <col min="49" max="50" width="11.42578125" style="1"/>
    <col min="51" max="51" width="13.5703125" style="1" customWidth="1"/>
    <col min="52" max="16384" width="11.42578125" style="1"/>
  </cols>
  <sheetData>
    <row r="1" spans="1:62" ht="20.25">
      <c r="B1" s="27" t="s">
        <v>114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0"/>
      <c r="Y1"/>
      <c r="Z1"/>
      <c r="AA1"/>
      <c r="AB1"/>
      <c r="AC1" t="s">
        <v>2033</v>
      </c>
      <c r="AD1" t="s">
        <v>2036</v>
      </c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6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0"/>
      <c r="Y2"/>
      <c r="Z2"/>
      <c r="AA2"/>
      <c r="AB2"/>
      <c r="AC2"/>
      <c r="AD2" t="s">
        <v>2034</v>
      </c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62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Y3"/>
      <c r="Z3"/>
      <c r="AA3"/>
      <c r="AB3"/>
      <c r="AC3"/>
      <c r="AD3" t="s">
        <v>2243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62" ht="145.5" customHeight="1" thickBot="1">
      <c r="B4" s="835" t="s">
        <v>115</v>
      </c>
      <c r="C4" s="836" t="s">
        <v>2052</v>
      </c>
      <c r="D4" s="837" t="s">
        <v>117</v>
      </c>
      <c r="E4" s="837" t="s">
        <v>118</v>
      </c>
      <c r="F4" s="837" t="s">
        <v>119</v>
      </c>
      <c r="G4" s="837" t="s">
        <v>120</v>
      </c>
      <c r="H4" s="837" t="s">
        <v>121</v>
      </c>
      <c r="I4" s="837" t="s">
        <v>122</v>
      </c>
      <c r="J4" s="837" t="s">
        <v>123</v>
      </c>
      <c r="K4" s="837" t="s">
        <v>124</v>
      </c>
      <c r="L4" s="837" t="s">
        <v>125</v>
      </c>
      <c r="M4" s="837" t="s">
        <v>126</v>
      </c>
      <c r="N4" s="837" t="s">
        <v>127</v>
      </c>
      <c r="O4" s="837" t="s">
        <v>128</v>
      </c>
      <c r="P4" s="837" t="s">
        <v>129</v>
      </c>
      <c r="Q4" s="837" t="s">
        <v>130</v>
      </c>
      <c r="R4" s="837" t="s">
        <v>131</v>
      </c>
      <c r="S4" s="838" t="s">
        <v>132</v>
      </c>
      <c r="T4" s="839" t="s">
        <v>133</v>
      </c>
      <c r="U4" s="840" t="s">
        <v>25</v>
      </c>
      <c r="V4" s="90"/>
      <c r="W4" s="841" t="s">
        <v>134</v>
      </c>
      <c r="X4" s="91"/>
      <c r="Y4" s="692"/>
      <c r="Z4" s="692"/>
      <c r="AA4" s="692"/>
      <c r="AB4" s="692"/>
      <c r="AC4" s="553"/>
      <c r="AD4" s="792" t="s">
        <v>2224</v>
      </c>
      <c r="AE4" s="792" t="s">
        <v>2225</v>
      </c>
      <c r="AF4" s="792" t="s">
        <v>2226</v>
      </c>
      <c r="AG4" s="792" t="s">
        <v>2227</v>
      </c>
      <c r="AH4" s="792" t="s">
        <v>2229</v>
      </c>
      <c r="AI4" s="792" t="s">
        <v>2230</v>
      </c>
      <c r="AJ4" s="792" t="s">
        <v>2231</v>
      </c>
      <c r="AK4" s="792" t="s">
        <v>2232</v>
      </c>
      <c r="AL4" s="792" t="s">
        <v>2233</v>
      </c>
      <c r="AM4" s="792" t="s">
        <v>2234</v>
      </c>
      <c r="AN4" s="792" t="s">
        <v>2235</v>
      </c>
      <c r="AO4" s="792" t="s">
        <v>2236</v>
      </c>
      <c r="AP4" s="792" t="s">
        <v>2237</v>
      </c>
      <c r="AQ4" s="813" t="s">
        <v>2238</v>
      </c>
      <c r="AR4" s="793" t="s">
        <v>148</v>
      </c>
      <c r="AS4" s="792" t="s">
        <v>2239</v>
      </c>
      <c r="AT4" s="792" t="s">
        <v>2240</v>
      </c>
      <c r="AU4" s="792" t="s">
        <v>2241</v>
      </c>
      <c r="AV4" t="s">
        <v>62</v>
      </c>
      <c r="AW4"/>
      <c r="AX4"/>
      <c r="AY4"/>
      <c r="BA4" s="23"/>
      <c r="BB4" s="23"/>
    </row>
    <row r="5" spans="1:62" s="555" customFormat="1" ht="23.25" customHeight="1">
      <c r="A5" s="543"/>
      <c r="B5" s="544" t="s">
        <v>0</v>
      </c>
      <c r="C5" s="545">
        <v>173.00000000000006</v>
      </c>
      <c r="D5" s="546"/>
      <c r="E5" s="546">
        <v>69</v>
      </c>
      <c r="F5" s="546">
        <v>39.999999999999993</v>
      </c>
      <c r="G5" s="546">
        <v>973.99999999999932</v>
      </c>
      <c r="H5" s="546">
        <v>4</v>
      </c>
      <c r="I5" s="546">
        <v>67.000000000000014</v>
      </c>
      <c r="J5" s="546">
        <v>324</v>
      </c>
      <c r="K5" s="546">
        <v>74.000000000000014</v>
      </c>
      <c r="L5" s="546">
        <v>110.00000000000003</v>
      </c>
      <c r="M5" s="546">
        <v>187.99999999999997</v>
      </c>
      <c r="N5" s="546">
        <v>16</v>
      </c>
      <c r="O5" s="546">
        <v>34.000000000000007</v>
      </c>
      <c r="P5" s="546">
        <v>1</v>
      </c>
      <c r="Q5" s="546">
        <v>47</v>
      </c>
      <c r="R5" s="546">
        <v>4</v>
      </c>
      <c r="S5" s="547">
        <v>148.99999999999997</v>
      </c>
      <c r="T5" s="548">
        <f t="shared" ref="T5:T29" si="0">SUM(C5:S5)</f>
        <v>2273.9999999999995</v>
      </c>
      <c r="U5" s="549">
        <f>+T5/$T$30</f>
        <v>3.3635669784696197E-3</v>
      </c>
      <c r="V5" s="550"/>
      <c r="W5" s="551">
        <v>82810.999999999971</v>
      </c>
      <c r="X5" s="552"/>
      <c r="Y5" s="553"/>
      <c r="Z5" s="553"/>
      <c r="AA5" s="553"/>
      <c r="AB5" s="553"/>
      <c r="AC5" s="553" t="s">
        <v>0</v>
      </c>
      <c r="AD5" s="553">
        <v>173.00000000000006</v>
      </c>
      <c r="AE5" s="553"/>
      <c r="AF5" s="553">
        <v>69</v>
      </c>
      <c r="AG5" s="553">
        <v>39.999999999999993</v>
      </c>
      <c r="AH5" s="553">
        <v>973.99999999999932</v>
      </c>
      <c r="AI5" s="553">
        <v>4</v>
      </c>
      <c r="AJ5" s="553">
        <v>67.000000000000014</v>
      </c>
      <c r="AK5" s="553">
        <v>324</v>
      </c>
      <c r="AL5" s="553">
        <v>74.000000000000014</v>
      </c>
      <c r="AM5" s="553">
        <v>110.00000000000003</v>
      </c>
      <c r="AN5" s="553">
        <v>187.99999999999997</v>
      </c>
      <c r="AO5" s="553">
        <v>16</v>
      </c>
      <c r="AP5" s="553">
        <v>34.000000000000007</v>
      </c>
      <c r="AQ5" s="553">
        <v>1</v>
      </c>
      <c r="AR5" s="553">
        <v>82810.999999999971</v>
      </c>
      <c r="AS5" s="553">
        <v>47</v>
      </c>
      <c r="AT5" s="553">
        <v>4</v>
      </c>
      <c r="AU5" s="553">
        <v>148.99999999999997</v>
      </c>
      <c r="AV5" s="553">
        <v>85085.000000000058</v>
      </c>
      <c r="AW5" s="553"/>
      <c r="AX5" s="553"/>
      <c r="AY5" s="553"/>
      <c r="AZ5" s="554"/>
      <c r="BA5" s="554"/>
      <c r="BB5" s="554"/>
    </row>
    <row r="6" spans="1:62" s="555" customFormat="1" ht="23.25" customHeight="1">
      <c r="A6" s="543"/>
      <c r="B6" s="556" t="s">
        <v>1</v>
      </c>
      <c r="C6" s="557">
        <v>1931.0000000000011</v>
      </c>
      <c r="D6" s="558">
        <v>11</v>
      </c>
      <c r="E6" s="558">
        <v>709.00000000000011</v>
      </c>
      <c r="F6" s="558">
        <v>92.000000000000014</v>
      </c>
      <c r="G6" s="558">
        <v>8152.9999999999873</v>
      </c>
      <c r="H6" s="558">
        <v>685.00000000000045</v>
      </c>
      <c r="I6" s="558">
        <v>1582.9999999999986</v>
      </c>
      <c r="J6" s="558">
        <v>1413.0000000000011</v>
      </c>
      <c r="K6" s="558">
        <v>369.00000000000006</v>
      </c>
      <c r="L6" s="558">
        <v>160.00000000000003</v>
      </c>
      <c r="M6" s="558">
        <v>1692.0000000000014</v>
      </c>
      <c r="N6" s="558">
        <v>40.999999999999993</v>
      </c>
      <c r="O6" s="558">
        <v>159.00000000000006</v>
      </c>
      <c r="P6" s="558">
        <v>37</v>
      </c>
      <c r="Q6" s="558">
        <v>711.00000000000091</v>
      </c>
      <c r="R6" s="558">
        <v>335.99999999999977</v>
      </c>
      <c r="S6" s="559">
        <v>1039.0000000000005</v>
      </c>
      <c r="T6" s="560">
        <f t="shared" si="0"/>
        <v>19120.999999999989</v>
      </c>
      <c r="U6" s="561">
        <f>+T6/$T$30</f>
        <v>2.828265795748354E-2</v>
      </c>
      <c r="V6" s="562"/>
      <c r="W6" s="563">
        <v>263665.99999999983</v>
      </c>
      <c r="X6" s="564"/>
      <c r="Y6" s="553"/>
      <c r="Z6" s="553"/>
      <c r="AA6" s="553"/>
      <c r="AB6" s="553"/>
      <c r="AC6" s="553" t="s">
        <v>1</v>
      </c>
      <c r="AD6" s="553">
        <v>1931.0000000000011</v>
      </c>
      <c r="AE6" s="553">
        <v>11</v>
      </c>
      <c r="AF6" s="553">
        <v>709.00000000000011</v>
      </c>
      <c r="AG6" s="553">
        <v>92.000000000000014</v>
      </c>
      <c r="AH6" s="553">
        <v>8152.9999999999873</v>
      </c>
      <c r="AI6" s="553">
        <v>685.00000000000045</v>
      </c>
      <c r="AJ6" s="553">
        <v>1582.9999999999986</v>
      </c>
      <c r="AK6" s="553">
        <v>1413.0000000000011</v>
      </c>
      <c r="AL6" s="553">
        <v>369.00000000000006</v>
      </c>
      <c r="AM6" s="553">
        <v>160.00000000000003</v>
      </c>
      <c r="AN6" s="553">
        <v>1692.0000000000014</v>
      </c>
      <c r="AO6" s="553">
        <v>40.999999999999993</v>
      </c>
      <c r="AP6" s="553">
        <v>159.00000000000006</v>
      </c>
      <c r="AQ6" s="553">
        <v>37</v>
      </c>
      <c r="AR6" s="553">
        <v>263665.99999999983</v>
      </c>
      <c r="AS6" s="553">
        <v>711.00000000000091</v>
      </c>
      <c r="AT6" s="553">
        <v>335.99999999999977</v>
      </c>
      <c r="AU6" s="553">
        <v>1039.0000000000005</v>
      </c>
      <c r="AV6" s="553">
        <v>282786.99999999971</v>
      </c>
      <c r="AW6" s="553"/>
      <c r="AX6" s="553"/>
      <c r="AY6" s="553"/>
      <c r="AZ6" s="554"/>
      <c r="BA6" s="554"/>
      <c r="BB6" s="554"/>
      <c r="BC6" s="554"/>
      <c r="BD6" s="554"/>
      <c r="BE6" s="554"/>
      <c r="BF6" s="554"/>
      <c r="BG6" s="554"/>
      <c r="BH6" s="554"/>
      <c r="BI6" s="554"/>
      <c r="BJ6" s="554"/>
    </row>
    <row r="7" spans="1:62" s="555" customFormat="1" ht="23.25" customHeight="1">
      <c r="A7" s="543"/>
      <c r="B7" s="556" t="s">
        <v>24</v>
      </c>
      <c r="C7" s="557">
        <v>2312.9999999999986</v>
      </c>
      <c r="D7" s="558">
        <v>2</v>
      </c>
      <c r="E7" s="558">
        <v>355.00000000000011</v>
      </c>
      <c r="F7" s="558">
        <v>353.99999999999989</v>
      </c>
      <c r="G7" s="558">
        <v>1960.9999999999998</v>
      </c>
      <c r="H7" s="558">
        <v>64.000000000000014</v>
      </c>
      <c r="I7" s="558">
        <v>1608</v>
      </c>
      <c r="J7" s="558">
        <v>140</v>
      </c>
      <c r="K7" s="558">
        <v>216.99999999999991</v>
      </c>
      <c r="L7" s="558">
        <v>89</v>
      </c>
      <c r="M7" s="558">
        <v>1759.0000000000023</v>
      </c>
      <c r="N7" s="558">
        <v>52.999999999999993</v>
      </c>
      <c r="O7" s="558">
        <v>6</v>
      </c>
      <c r="P7" s="558">
        <v>2</v>
      </c>
      <c r="Q7" s="558">
        <v>626.00000000000034</v>
      </c>
      <c r="R7" s="558">
        <v>19</v>
      </c>
      <c r="S7" s="559">
        <v>1113</v>
      </c>
      <c r="T7" s="560">
        <f t="shared" si="0"/>
        <v>10681</v>
      </c>
      <c r="U7" s="561">
        <f t="shared" ref="U7:U30" si="1">+T7/$T$30</f>
        <v>1.5798706638977138E-2</v>
      </c>
      <c r="V7" s="565"/>
      <c r="W7" s="563">
        <v>121345.00000000001</v>
      </c>
      <c r="X7" s="566"/>
      <c r="Y7" s="553"/>
      <c r="Z7" s="553"/>
      <c r="AA7" s="553"/>
      <c r="AB7" s="553"/>
      <c r="AC7" s="553" t="s">
        <v>24</v>
      </c>
      <c r="AD7" s="553">
        <v>2312.9999999999986</v>
      </c>
      <c r="AE7" s="553">
        <v>2</v>
      </c>
      <c r="AF7" s="553">
        <v>355.00000000000011</v>
      </c>
      <c r="AG7" s="553">
        <v>353.99999999999989</v>
      </c>
      <c r="AH7" s="553">
        <v>1960.9999999999998</v>
      </c>
      <c r="AI7" s="553">
        <v>64.000000000000014</v>
      </c>
      <c r="AJ7" s="553">
        <v>1608</v>
      </c>
      <c r="AK7" s="553">
        <v>140</v>
      </c>
      <c r="AL7" s="553">
        <v>216.99999999999991</v>
      </c>
      <c r="AM7" s="553">
        <v>89</v>
      </c>
      <c r="AN7" s="553">
        <v>1759.0000000000023</v>
      </c>
      <c r="AO7" s="553">
        <v>52.999999999999993</v>
      </c>
      <c r="AP7" s="553">
        <v>6</v>
      </c>
      <c r="AQ7" s="553">
        <v>2</v>
      </c>
      <c r="AR7" s="553">
        <v>121345.00000000001</v>
      </c>
      <c r="AS7" s="553">
        <v>626.00000000000034</v>
      </c>
      <c r="AT7" s="553">
        <v>19</v>
      </c>
      <c r="AU7" s="553">
        <v>1113</v>
      </c>
      <c r="AV7" s="553">
        <v>132025.99999999988</v>
      </c>
      <c r="AW7" s="553"/>
      <c r="AX7" s="553"/>
      <c r="AY7" s="553"/>
      <c r="AZ7" s="554"/>
      <c r="BC7" s="554"/>
      <c r="BD7" s="554"/>
      <c r="BE7" s="554"/>
      <c r="BF7" s="554"/>
      <c r="BG7" s="554"/>
      <c r="BH7" s="554"/>
      <c r="BI7" s="554"/>
      <c r="BJ7" s="554"/>
    </row>
    <row r="8" spans="1:62" s="555" customFormat="1" ht="23.25" customHeight="1">
      <c r="A8" s="543"/>
      <c r="B8" s="556" t="s">
        <v>2</v>
      </c>
      <c r="C8" s="557">
        <v>3693.0000000000055</v>
      </c>
      <c r="D8" s="558"/>
      <c r="E8" s="558">
        <v>1171</v>
      </c>
      <c r="F8" s="558">
        <v>542.99999999999989</v>
      </c>
      <c r="G8" s="558">
        <v>14096.000000000015</v>
      </c>
      <c r="H8" s="558">
        <v>542</v>
      </c>
      <c r="I8" s="558">
        <v>1443.0000000000009</v>
      </c>
      <c r="J8" s="558">
        <v>2678.9999999999964</v>
      </c>
      <c r="K8" s="558">
        <v>4485.0000000000027</v>
      </c>
      <c r="L8" s="558">
        <v>311.99999999999977</v>
      </c>
      <c r="M8" s="558">
        <v>2983.0000000000045</v>
      </c>
      <c r="N8" s="558">
        <v>113.99999999999994</v>
      </c>
      <c r="O8" s="558">
        <v>308.00000000000006</v>
      </c>
      <c r="P8" s="558">
        <v>11</v>
      </c>
      <c r="Q8" s="558">
        <v>1353.0000000000005</v>
      </c>
      <c r="R8" s="558">
        <v>150</v>
      </c>
      <c r="S8" s="559">
        <v>2557.0000000000005</v>
      </c>
      <c r="T8" s="560">
        <f t="shared" si="0"/>
        <v>36440.000000000029</v>
      </c>
      <c r="U8" s="561">
        <f t="shared" si="1"/>
        <v>5.3899903559996951E-2</v>
      </c>
      <c r="V8" s="567"/>
      <c r="W8" s="563">
        <v>400582.00000000017</v>
      </c>
      <c r="X8" s="568"/>
      <c r="Y8" s="553"/>
      <c r="Z8" s="553"/>
      <c r="AA8" s="553"/>
      <c r="AB8" s="553"/>
      <c r="AC8" s="553" t="s">
        <v>2</v>
      </c>
      <c r="AD8" s="553">
        <v>3693.0000000000055</v>
      </c>
      <c r="AE8" s="553"/>
      <c r="AF8" s="553">
        <v>1171</v>
      </c>
      <c r="AG8" s="553">
        <v>542.99999999999989</v>
      </c>
      <c r="AH8" s="553">
        <v>14096.000000000015</v>
      </c>
      <c r="AI8" s="553">
        <v>542</v>
      </c>
      <c r="AJ8" s="553">
        <v>1443.0000000000009</v>
      </c>
      <c r="AK8" s="553">
        <v>2678.9999999999964</v>
      </c>
      <c r="AL8" s="553">
        <v>4485.0000000000027</v>
      </c>
      <c r="AM8" s="553">
        <v>311.99999999999977</v>
      </c>
      <c r="AN8" s="553">
        <v>2983.0000000000045</v>
      </c>
      <c r="AO8" s="553">
        <v>113.99999999999994</v>
      </c>
      <c r="AP8" s="553">
        <v>308.00000000000006</v>
      </c>
      <c r="AQ8" s="553">
        <v>11</v>
      </c>
      <c r="AR8" s="553">
        <v>400582.00000000017</v>
      </c>
      <c r="AS8" s="553">
        <v>1353.0000000000005</v>
      </c>
      <c r="AT8" s="553">
        <v>150</v>
      </c>
      <c r="AU8" s="553">
        <v>2557.0000000000005</v>
      </c>
      <c r="AV8" s="553">
        <v>437022.00000000064</v>
      </c>
      <c r="AW8" s="553"/>
      <c r="AX8" s="553"/>
      <c r="AY8" s="553"/>
      <c r="AZ8" s="554"/>
      <c r="BC8" s="554"/>
      <c r="BD8" s="554"/>
      <c r="BE8" s="554"/>
      <c r="BF8" s="554"/>
      <c r="BG8" s="554"/>
      <c r="BH8" s="554"/>
      <c r="BI8" s="554"/>
      <c r="BJ8" s="554"/>
    </row>
    <row r="9" spans="1:62" s="555" customFormat="1" ht="23.25" customHeight="1">
      <c r="A9" s="543"/>
      <c r="B9" s="556" t="s">
        <v>3</v>
      </c>
      <c r="C9" s="557">
        <v>1847</v>
      </c>
      <c r="D9" s="558"/>
      <c r="E9" s="558">
        <v>1175.9999999999995</v>
      </c>
      <c r="F9" s="558">
        <v>50.000000000000014</v>
      </c>
      <c r="G9" s="558">
        <v>8560.9999999999945</v>
      </c>
      <c r="H9" s="558">
        <v>212</v>
      </c>
      <c r="I9" s="558">
        <v>1688.9999999999977</v>
      </c>
      <c r="J9" s="558">
        <v>612.00000000000011</v>
      </c>
      <c r="K9" s="558">
        <v>214.00000000000006</v>
      </c>
      <c r="L9" s="558">
        <v>126.99999999999999</v>
      </c>
      <c r="M9" s="558">
        <v>871.00000000000023</v>
      </c>
      <c r="N9" s="558">
        <v>14.000000000000002</v>
      </c>
      <c r="O9" s="558">
        <v>233</v>
      </c>
      <c r="P9" s="558">
        <v>3</v>
      </c>
      <c r="Q9" s="558">
        <v>574.00000000000034</v>
      </c>
      <c r="R9" s="558">
        <v>37.000000000000007</v>
      </c>
      <c r="S9" s="559">
        <v>1210.0000000000007</v>
      </c>
      <c r="T9" s="560">
        <f t="shared" si="0"/>
        <v>17429.999999999993</v>
      </c>
      <c r="U9" s="561">
        <f t="shared" si="1"/>
        <v>2.5781430270327817E-2</v>
      </c>
      <c r="V9" s="567"/>
      <c r="W9" s="563">
        <v>153504.99999999977</v>
      </c>
      <c r="X9" s="568"/>
      <c r="Y9" s="553"/>
      <c r="Z9" s="553"/>
      <c r="AA9" s="553"/>
      <c r="AB9" s="553"/>
      <c r="AC9" s="553" t="s">
        <v>3</v>
      </c>
      <c r="AD9" s="553">
        <v>1847</v>
      </c>
      <c r="AE9" s="553"/>
      <c r="AF9" s="553">
        <v>1175.9999999999995</v>
      </c>
      <c r="AG9" s="553">
        <v>50.000000000000014</v>
      </c>
      <c r="AH9" s="553">
        <v>8560.9999999999945</v>
      </c>
      <c r="AI9" s="553">
        <v>212</v>
      </c>
      <c r="AJ9" s="553">
        <v>1688.9999999999977</v>
      </c>
      <c r="AK9" s="553">
        <v>612.00000000000011</v>
      </c>
      <c r="AL9" s="553">
        <v>214.00000000000006</v>
      </c>
      <c r="AM9" s="553">
        <v>126.99999999999999</v>
      </c>
      <c r="AN9" s="553">
        <v>871.00000000000023</v>
      </c>
      <c r="AO9" s="553">
        <v>14.000000000000002</v>
      </c>
      <c r="AP9" s="553">
        <v>233</v>
      </c>
      <c r="AQ9" s="553">
        <v>3</v>
      </c>
      <c r="AR9" s="553">
        <v>153504.99999999977</v>
      </c>
      <c r="AS9" s="553">
        <v>574.00000000000034</v>
      </c>
      <c r="AT9" s="553">
        <v>37.000000000000007</v>
      </c>
      <c r="AU9" s="553">
        <v>1210.0000000000007</v>
      </c>
      <c r="AV9" s="553">
        <v>170934.99999999983</v>
      </c>
      <c r="AW9" s="553"/>
      <c r="AX9" s="553"/>
      <c r="AY9" s="553"/>
      <c r="AZ9" s="554"/>
      <c r="BC9" s="554"/>
      <c r="BD9" s="554"/>
      <c r="BE9" s="554"/>
      <c r="BF9" s="554"/>
      <c r="BG9" s="554"/>
      <c r="BH9" s="554"/>
      <c r="BI9" s="554"/>
      <c r="BJ9" s="554"/>
    </row>
    <row r="10" spans="1:62" s="555" customFormat="1" ht="23.25" customHeight="1">
      <c r="A10" s="543"/>
      <c r="B10" s="556" t="s">
        <v>4</v>
      </c>
      <c r="C10" s="557">
        <v>1020.0000000000002</v>
      </c>
      <c r="D10" s="558">
        <v>5</v>
      </c>
      <c r="E10" s="558">
        <v>644.99999999999989</v>
      </c>
      <c r="F10" s="558">
        <v>69.000000000000014</v>
      </c>
      <c r="G10" s="558">
        <v>42454.999999999985</v>
      </c>
      <c r="H10" s="558">
        <v>161.99999999999994</v>
      </c>
      <c r="I10" s="558">
        <v>876.00000000000034</v>
      </c>
      <c r="J10" s="558">
        <v>1221.0000000000002</v>
      </c>
      <c r="K10" s="558">
        <v>198.00000000000011</v>
      </c>
      <c r="L10" s="558">
        <v>156</v>
      </c>
      <c r="M10" s="558">
        <v>842.99999999999966</v>
      </c>
      <c r="N10" s="558">
        <v>74</v>
      </c>
      <c r="O10" s="558">
        <v>183.99999999999994</v>
      </c>
      <c r="P10" s="558">
        <v>3</v>
      </c>
      <c r="Q10" s="558">
        <v>232.00000000000003</v>
      </c>
      <c r="R10" s="558">
        <v>35</v>
      </c>
      <c r="S10" s="559">
        <v>366.00000000000017</v>
      </c>
      <c r="T10" s="560">
        <f t="shared" si="0"/>
        <v>48543.999999999985</v>
      </c>
      <c r="U10" s="561">
        <f t="shared" si="1"/>
        <v>7.1803428057532634E-2</v>
      </c>
      <c r="V10" s="565"/>
      <c r="W10" s="563">
        <v>256359.99999999974</v>
      </c>
      <c r="X10" s="566"/>
      <c r="Y10" s="553"/>
      <c r="Z10" s="553"/>
      <c r="AA10" s="553"/>
      <c r="AB10" s="553"/>
      <c r="AC10" s="553" t="s">
        <v>4</v>
      </c>
      <c r="AD10" s="553">
        <v>1020.0000000000002</v>
      </c>
      <c r="AE10" s="553">
        <v>5</v>
      </c>
      <c r="AF10" s="553">
        <v>644.99999999999989</v>
      </c>
      <c r="AG10" s="553">
        <v>69.000000000000014</v>
      </c>
      <c r="AH10" s="553">
        <v>42454.999999999985</v>
      </c>
      <c r="AI10" s="553">
        <v>161.99999999999994</v>
      </c>
      <c r="AJ10" s="553">
        <v>876.00000000000034</v>
      </c>
      <c r="AK10" s="553">
        <v>1221.0000000000002</v>
      </c>
      <c r="AL10" s="553">
        <v>198.00000000000011</v>
      </c>
      <c r="AM10" s="553">
        <v>156</v>
      </c>
      <c r="AN10" s="553">
        <v>842.99999999999966</v>
      </c>
      <c r="AO10" s="553">
        <v>74</v>
      </c>
      <c r="AP10" s="553">
        <v>183.99999999999994</v>
      </c>
      <c r="AQ10" s="553">
        <v>3</v>
      </c>
      <c r="AR10" s="553">
        <v>256359.99999999974</v>
      </c>
      <c r="AS10" s="553">
        <v>232.00000000000003</v>
      </c>
      <c r="AT10" s="553">
        <v>35</v>
      </c>
      <c r="AU10" s="553">
        <v>366.00000000000017</v>
      </c>
      <c r="AV10" s="553">
        <v>304904.00000000023</v>
      </c>
      <c r="AW10" s="553"/>
      <c r="AX10" s="553"/>
      <c r="AY10" s="553"/>
      <c r="AZ10" s="554"/>
      <c r="BC10" s="554"/>
      <c r="BD10" s="554"/>
      <c r="BE10" s="554"/>
      <c r="BF10" s="554"/>
      <c r="BG10" s="554"/>
      <c r="BH10" s="554"/>
      <c r="BI10" s="554"/>
      <c r="BJ10" s="554"/>
    </row>
    <row r="11" spans="1:62" s="555" customFormat="1" ht="23.25" customHeight="1">
      <c r="A11" s="543"/>
      <c r="B11" s="556" t="s">
        <v>39</v>
      </c>
      <c r="C11" s="557">
        <v>192</v>
      </c>
      <c r="D11" s="558"/>
      <c r="E11" s="558">
        <v>2021.9999999999993</v>
      </c>
      <c r="F11" s="558">
        <v>6</v>
      </c>
      <c r="G11" s="558">
        <v>4357</v>
      </c>
      <c r="H11" s="558">
        <v>110.00000000000004</v>
      </c>
      <c r="I11" s="558">
        <v>179.00000000000006</v>
      </c>
      <c r="J11" s="558">
        <v>81</v>
      </c>
      <c r="K11" s="558">
        <v>263.99999999999983</v>
      </c>
      <c r="L11" s="558">
        <v>62.999999999999993</v>
      </c>
      <c r="M11" s="558">
        <v>443.00000000000034</v>
      </c>
      <c r="N11" s="558">
        <v>9</v>
      </c>
      <c r="O11" s="558">
        <v>4</v>
      </c>
      <c r="P11" s="558">
        <v>17.000000000000004</v>
      </c>
      <c r="Q11" s="558">
        <v>123.00000000000003</v>
      </c>
      <c r="R11" s="558">
        <v>156</v>
      </c>
      <c r="S11" s="559">
        <v>966.00000000000034</v>
      </c>
      <c r="T11" s="560">
        <f t="shared" si="0"/>
        <v>8992</v>
      </c>
      <c r="U11" s="561">
        <f t="shared" si="1"/>
        <v>1.3300437234124373E-2</v>
      </c>
      <c r="V11" s="567"/>
      <c r="W11" s="563">
        <v>212512.99999999994</v>
      </c>
      <c r="X11" s="568"/>
      <c r="Y11" s="553"/>
      <c r="Z11" s="553"/>
      <c r="AA11" s="553"/>
      <c r="AB11" s="553"/>
      <c r="AC11" s="553" t="s">
        <v>39</v>
      </c>
      <c r="AD11" s="553">
        <v>192</v>
      </c>
      <c r="AE11" s="553"/>
      <c r="AF11" s="553">
        <v>2021.9999999999993</v>
      </c>
      <c r="AG11" s="553">
        <v>6</v>
      </c>
      <c r="AH11" s="553">
        <v>4357</v>
      </c>
      <c r="AI11" s="553">
        <v>110.00000000000004</v>
      </c>
      <c r="AJ11" s="553">
        <v>179.00000000000006</v>
      </c>
      <c r="AK11" s="553">
        <v>81</v>
      </c>
      <c r="AL11" s="553">
        <v>263.99999999999983</v>
      </c>
      <c r="AM11" s="553">
        <v>62.999999999999993</v>
      </c>
      <c r="AN11" s="553">
        <v>443.00000000000034</v>
      </c>
      <c r="AO11" s="553">
        <v>9</v>
      </c>
      <c r="AP11" s="553">
        <v>4</v>
      </c>
      <c r="AQ11" s="553">
        <v>17.000000000000004</v>
      </c>
      <c r="AR11" s="553">
        <v>212512.99999999994</v>
      </c>
      <c r="AS11" s="553">
        <v>123.00000000000003</v>
      </c>
      <c r="AT11" s="553">
        <v>156</v>
      </c>
      <c r="AU11" s="553">
        <v>966.00000000000034</v>
      </c>
      <c r="AV11" s="553">
        <v>221504.99999999965</v>
      </c>
      <c r="AW11" s="553"/>
      <c r="AX11" s="553"/>
      <c r="AY11" s="553"/>
      <c r="AZ11" s="554"/>
      <c r="BC11" s="554"/>
      <c r="BD11" s="554"/>
      <c r="BE11" s="554"/>
      <c r="BF11" s="554"/>
      <c r="BG11" s="554"/>
      <c r="BH11" s="554"/>
      <c r="BI11" s="554"/>
      <c r="BJ11" s="554"/>
    </row>
    <row r="12" spans="1:62" s="555" customFormat="1" ht="23.25" customHeight="1">
      <c r="A12" s="543"/>
      <c r="B12" s="556" t="s">
        <v>5</v>
      </c>
      <c r="C12" s="557">
        <v>4851.0000000000009</v>
      </c>
      <c r="D12" s="558">
        <v>6</v>
      </c>
      <c r="E12" s="558">
        <v>1041</v>
      </c>
      <c r="F12" s="558">
        <v>4064.9999999999986</v>
      </c>
      <c r="G12" s="558">
        <v>14437.000000000005</v>
      </c>
      <c r="H12" s="558">
        <v>171</v>
      </c>
      <c r="I12" s="558">
        <v>2058.0000000000005</v>
      </c>
      <c r="J12" s="558">
        <v>2548.0000000000032</v>
      </c>
      <c r="K12" s="558">
        <v>1334.9999999999989</v>
      </c>
      <c r="L12" s="558">
        <v>421.99999999999989</v>
      </c>
      <c r="M12" s="558">
        <v>5490.0000000000082</v>
      </c>
      <c r="N12" s="558">
        <v>98.999999999999972</v>
      </c>
      <c r="O12" s="558">
        <v>13.000000000000002</v>
      </c>
      <c r="P12" s="558">
        <v>4</v>
      </c>
      <c r="Q12" s="558">
        <v>811.00000000000023</v>
      </c>
      <c r="R12" s="558">
        <v>110.99999999999999</v>
      </c>
      <c r="S12" s="559">
        <v>1986</v>
      </c>
      <c r="T12" s="560">
        <f t="shared" si="0"/>
        <v>39448.000000000022</v>
      </c>
      <c r="U12" s="561">
        <f t="shared" si="1"/>
        <v>5.8349160143654204E-2</v>
      </c>
      <c r="V12" s="565"/>
      <c r="W12" s="563">
        <v>355476.00000000023</v>
      </c>
      <c r="X12" s="566"/>
      <c r="Y12" s="553"/>
      <c r="Z12" s="553"/>
      <c r="AA12" s="553"/>
      <c r="AB12" s="553"/>
      <c r="AC12" s="553" t="s">
        <v>5</v>
      </c>
      <c r="AD12" s="553">
        <v>4851.0000000000009</v>
      </c>
      <c r="AE12" s="553">
        <v>6</v>
      </c>
      <c r="AF12" s="553">
        <v>1041</v>
      </c>
      <c r="AG12" s="553">
        <v>4064.9999999999986</v>
      </c>
      <c r="AH12" s="553">
        <v>14437.000000000005</v>
      </c>
      <c r="AI12" s="553">
        <v>171</v>
      </c>
      <c r="AJ12" s="553">
        <v>2058.0000000000005</v>
      </c>
      <c r="AK12" s="553">
        <v>2548.0000000000032</v>
      </c>
      <c r="AL12" s="553">
        <v>1334.9999999999989</v>
      </c>
      <c r="AM12" s="553">
        <v>421.99999999999989</v>
      </c>
      <c r="AN12" s="553">
        <v>5490.0000000000082</v>
      </c>
      <c r="AO12" s="553">
        <v>98.999999999999972</v>
      </c>
      <c r="AP12" s="553">
        <v>13.000000000000002</v>
      </c>
      <c r="AQ12" s="553">
        <v>4</v>
      </c>
      <c r="AR12" s="553">
        <v>355476.00000000023</v>
      </c>
      <c r="AS12" s="553">
        <v>811.00000000000023</v>
      </c>
      <c r="AT12" s="553">
        <v>110.99999999999999</v>
      </c>
      <c r="AU12" s="553">
        <v>1986</v>
      </c>
      <c r="AV12" s="553">
        <v>394924.00000000116</v>
      </c>
      <c r="AW12" s="553"/>
      <c r="AX12" s="553"/>
      <c r="AY12" s="553"/>
      <c r="AZ12" s="554"/>
      <c r="BC12" s="554"/>
      <c r="BD12" s="554"/>
      <c r="BE12" s="554"/>
      <c r="BF12" s="554"/>
      <c r="BG12" s="554"/>
      <c r="BH12" s="554"/>
      <c r="BI12" s="554"/>
      <c r="BJ12" s="554"/>
    </row>
    <row r="13" spans="1:62" s="555" customFormat="1" ht="23.25" customHeight="1">
      <c r="A13" s="543"/>
      <c r="B13" s="556" t="s">
        <v>6</v>
      </c>
      <c r="C13" s="557">
        <v>1234.9999999999995</v>
      </c>
      <c r="D13" s="558"/>
      <c r="E13" s="558">
        <v>1804</v>
      </c>
      <c r="F13" s="558">
        <v>19.000000000000004</v>
      </c>
      <c r="G13" s="558">
        <v>4128.0000000000009</v>
      </c>
      <c r="H13" s="558">
        <v>102.00000000000003</v>
      </c>
      <c r="I13" s="558">
        <v>2130.0000000000009</v>
      </c>
      <c r="J13" s="558">
        <v>385.99999999999994</v>
      </c>
      <c r="K13" s="558">
        <v>166.00000000000003</v>
      </c>
      <c r="L13" s="558">
        <v>56.999999999999986</v>
      </c>
      <c r="M13" s="558">
        <v>524.99999999999977</v>
      </c>
      <c r="N13" s="558">
        <v>20.000000000000004</v>
      </c>
      <c r="O13" s="558">
        <v>37.999999999999993</v>
      </c>
      <c r="P13" s="558">
        <v>3</v>
      </c>
      <c r="Q13" s="558">
        <v>349</v>
      </c>
      <c r="R13" s="558">
        <v>10</v>
      </c>
      <c r="S13" s="559">
        <v>1137.0000000000002</v>
      </c>
      <c r="T13" s="560">
        <f t="shared" si="0"/>
        <v>12109</v>
      </c>
      <c r="U13" s="561">
        <f t="shared" si="1"/>
        <v>1.7910920203293153E-2</v>
      </c>
      <c r="V13" s="567"/>
      <c r="W13" s="563">
        <v>89458.000000000102</v>
      </c>
      <c r="X13" s="568"/>
      <c r="Y13" s="553"/>
      <c r="Z13" s="553"/>
      <c r="AA13" s="553"/>
      <c r="AB13" s="553"/>
      <c r="AC13" s="553" t="s">
        <v>6</v>
      </c>
      <c r="AD13" s="553">
        <v>1234.9999999999995</v>
      </c>
      <c r="AE13" s="553"/>
      <c r="AF13" s="553">
        <v>1804</v>
      </c>
      <c r="AG13" s="553">
        <v>19.000000000000004</v>
      </c>
      <c r="AH13" s="553">
        <v>4128.0000000000009</v>
      </c>
      <c r="AI13" s="553">
        <v>102.00000000000003</v>
      </c>
      <c r="AJ13" s="553">
        <v>2130.0000000000009</v>
      </c>
      <c r="AK13" s="553">
        <v>385.99999999999994</v>
      </c>
      <c r="AL13" s="553">
        <v>166.00000000000003</v>
      </c>
      <c r="AM13" s="553">
        <v>56.999999999999986</v>
      </c>
      <c r="AN13" s="553">
        <v>524.99999999999977</v>
      </c>
      <c r="AO13" s="553">
        <v>20.000000000000004</v>
      </c>
      <c r="AP13" s="553">
        <v>37.999999999999993</v>
      </c>
      <c r="AQ13" s="553">
        <v>3</v>
      </c>
      <c r="AR13" s="553">
        <v>89458.000000000102</v>
      </c>
      <c r="AS13" s="553">
        <v>349</v>
      </c>
      <c r="AT13" s="553">
        <v>10</v>
      </c>
      <c r="AU13" s="553">
        <v>1137.0000000000002</v>
      </c>
      <c r="AV13" s="553">
        <v>101567.00000000012</v>
      </c>
      <c r="AW13" s="553"/>
      <c r="AX13" s="553"/>
      <c r="AY13" s="553"/>
      <c r="AZ13" s="554"/>
      <c r="BC13" s="554"/>
      <c r="BD13" s="554"/>
      <c r="BE13" s="554"/>
      <c r="BF13" s="554"/>
      <c r="BG13" s="554"/>
      <c r="BH13" s="554"/>
      <c r="BI13" s="554"/>
      <c r="BJ13" s="554"/>
    </row>
    <row r="14" spans="1:62" s="555" customFormat="1" ht="23.25" customHeight="1">
      <c r="A14" s="543"/>
      <c r="B14" s="556" t="s">
        <v>69</v>
      </c>
      <c r="C14" s="557">
        <v>1586.0000000000011</v>
      </c>
      <c r="D14" s="558">
        <v>1</v>
      </c>
      <c r="E14" s="558">
        <v>1499.9999999999998</v>
      </c>
      <c r="F14" s="558">
        <v>36.000000000000007</v>
      </c>
      <c r="G14" s="558">
        <v>11439.999999999993</v>
      </c>
      <c r="H14" s="558">
        <v>192.99999999999997</v>
      </c>
      <c r="I14" s="558">
        <v>1474.0000000000007</v>
      </c>
      <c r="J14" s="558">
        <v>484</v>
      </c>
      <c r="K14" s="558">
        <v>308.00000000000006</v>
      </c>
      <c r="L14" s="558">
        <v>177.00000000000006</v>
      </c>
      <c r="M14" s="558">
        <v>525</v>
      </c>
      <c r="N14" s="558">
        <v>1</v>
      </c>
      <c r="O14" s="558">
        <v>23</v>
      </c>
      <c r="P14" s="558">
        <v>7</v>
      </c>
      <c r="Q14" s="558">
        <v>369.99999999999994</v>
      </c>
      <c r="R14" s="558">
        <v>47</v>
      </c>
      <c r="S14" s="559">
        <v>783.99999999999966</v>
      </c>
      <c r="T14" s="560">
        <f t="shared" si="0"/>
        <v>18955.999999999993</v>
      </c>
      <c r="U14" s="561">
        <f t="shared" si="1"/>
        <v>2.8038599667489048E-2</v>
      </c>
      <c r="V14" s="565"/>
      <c r="W14" s="563">
        <v>148273.99999999985</v>
      </c>
      <c r="X14" s="566"/>
      <c r="Y14" s="553"/>
      <c r="Z14" s="553"/>
      <c r="AA14" s="553"/>
      <c r="AB14" s="553"/>
      <c r="AC14" s="553" t="s">
        <v>69</v>
      </c>
      <c r="AD14" s="553">
        <v>1586.0000000000011</v>
      </c>
      <c r="AE14" s="553">
        <v>1</v>
      </c>
      <c r="AF14" s="553">
        <v>1499.9999999999998</v>
      </c>
      <c r="AG14" s="553">
        <v>36.000000000000007</v>
      </c>
      <c r="AH14" s="553">
        <v>11439.999999999993</v>
      </c>
      <c r="AI14" s="553">
        <v>192.99999999999997</v>
      </c>
      <c r="AJ14" s="553">
        <v>1474.0000000000007</v>
      </c>
      <c r="AK14" s="553">
        <v>484</v>
      </c>
      <c r="AL14" s="553">
        <v>308.00000000000006</v>
      </c>
      <c r="AM14" s="553">
        <v>177.00000000000006</v>
      </c>
      <c r="AN14" s="553">
        <v>525</v>
      </c>
      <c r="AO14" s="553">
        <v>1</v>
      </c>
      <c r="AP14" s="553">
        <v>23</v>
      </c>
      <c r="AQ14" s="553">
        <v>7</v>
      </c>
      <c r="AR14" s="553">
        <v>148273.99999999985</v>
      </c>
      <c r="AS14" s="553">
        <v>369.99999999999994</v>
      </c>
      <c r="AT14" s="553">
        <v>47</v>
      </c>
      <c r="AU14" s="553">
        <v>783.99999999999966</v>
      </c>
      <c r="AV14" s="553">
        <v>167230.00000000015</v>
      </c>
      <c r="AW14" s="553"/>
      <c r="AX14" s="553"/>
      <c r="AY14" s="553"/>
      <c r="AZ14" s="554"/>
      <c r="BC14" s="554"/>
      <c r="BD14" s="554"/>
      <c r="BE14" s="554"/>
      <c r="BF14" s="554"/>
      <c r="BG14" s="554"/>
      <c r="BH14" s="554"/>
      <c r="BI14" s="554"/>
      <c r="BJ14" s="554"/>
    </row>
    <row r="15" spans="1:62" s="555" customFormat="1" ht="23.25" customHeight="1">
      <c r="A15" s="543"/>
      <c r="B15" s="556" t="s">
        <v>8</v>
      </c>
      <c r="C15" s="557">
        <v>1933.9999999999986</v>
      </c>
      <c r="D15" s="558"/>
      <c r="E15" s="558">
        <v>371</v>
      </c>
      <c r="F15" s="558">
        <v>1245.0000000000002</v>
      </c>
      <c r="G15" s="558">
        <v>8604.0000000000018</v>
      </c>
      <c r="H15" s="558">
        <v>49.999999999999993</v>
      </c>
      <c r="I15" s="558">
        <v>834.00000000000011</v>
      </c>
      <c r="J15" s="558">
        <v>1056.9999999999995</v>
      </c>
      <c r="K15" s="558">
        <v>1882.9999999999998</v>
      </c>
      <c r="L15" s="558">
        <v>104.00000000000001</v>
      </c>
      <c r="M15" s="558">
        <v>974.99999999999977</v>
      </c>
      <c r="N15" s="558">
        <v>50.000000000000014</v>
      </c>
      <c r="O15" s="558">
        <v>1438.0000000000005</v>
      </c>
      <c r="P15" s="558">
        <v>5</v>
      </c>
      <c r="Q15" s="558">
        <v>444</v>
      </c>
      <c r="R15" s="558">
        <v>218.00000000000009</v>
      </c>
      <c r="S15" s="559">
        <v>996.0000000000008</v>
      </c>
      <c r="T15" s="560">
        <f t="shared" si="0"/>
        <v>20208</v>
      </c>
      <c r="U15" s="561">
        <f t="shared" si="1"/>
        <v>2.9890484389144278E-2</v>
      </c>
      <c r="V15" s="567"/>
      <c r="W15" s="563">
        <v>201995.99999999991</v>
      </c>
      <c r="X15" s="568"/>
      <c r="Y15" s="553"/>
      <c r="Z15" s="553"/>
      <c r="AA15" s="553"/>
      <c r="AB15" s="553"/>
      <c r="AC15" s="553" t="s">
        <v>8</v>
      </c>
      <c r="AD15" s="553">
        <v>1933.9999999999986</v>
      </c>
      <c r="AE15" s="553"/>
      <c r="AF15" s="553">
        <v>371</v>
      </c>
      <c r="AG15" s="553">
        <v>1245.0000000000002</v>
      </c>
      <c r="AH15" s="553">
        <v>8604.0000000000018</v>
      </c>
      <c r="AI15" s="553">
        <v>49.999999999999993</v>
      </c>
      <c r="AJ15" s="553">
        <v>834.00000000000011</v>
      </c>
      <c r="AK15" s="553">
        <v>1056.9999999999995</v>
      </c>
      <c r="AL15" s="553">
        <v>1882.9999999999998</v>
      </c>
      <c r="AM15" s="553">
        <v>104.00000000000001</v>
      </c>
      <c r="AN15" s="553">
        <v>974.99999999999977</v>
      </c>
      <c r="AO15" s="553">
        <v>50.000000000000014</v>
      </c>
      <c r="AP15" s="553">
        <v>1438.0000000000005</v>
      </c>
      <c r="AQ15" s="553">
        <v>5</v>
      </c>
      <c r="AR15" s="553">
        <v>201995.99999999991</v>
      </c>
      <c r="AS15" s="553">
        <v>444</v>
      </c>
      <c r="AT15" s="553">
        <v>218.00000000000009</v>
      </c>
      <c r="AU15" s="553">
        <v>996.0000000000008</v>
      </c>
      <c r="AV15" s="553">
        <v>222203.99999999939</v>
      </c>
      <c r="AW15" s="553"/>
      <c r="AX15" s="553"/>
      <c r="AY15" s="553"/>
      <c r="AZ15" s="554"/>
      <c r="BC15" s="554"/>
      <c r="BD15" s="554"/>
      <c r="BE15" s="554"/>
      <c r="BF15" s="554"/>
      <c r="BG15" s="554"/>
      <c r="BH15" s="554"/>
      <c r="BI15" s="554"/>
      <c r="BJ15" s="554"/>
    </row>
    <row r="16" spans="1:62" s="555" customFormat="1" ht="23.25" customHeight="1">
      <c r="A16" s="543"/>
      <c r="B16" s="556" t="s">
        <v>55</v>
      </c>
      <c r="C16" s="557">
        <v>3535.0000000000073</v>
      </c>
      <c r="D16" s="558"/>
      <c r="E16" s="558">
        <v>3144.9999999999977</v>
      </c>
      <c r="F16" s="558">
        <v>451</v>
      </c>
      <c r="G16" s="558">
        <v>22182.000000000015</v>
      </c>
      <c r="H16" s="558">
        <v>1053.9999999999993</v>
      </c>
      <c r="I16" s="558">
        <v>2867.0000000000009</v>
      </c>
      <c r="J16" s="558">
        <v>3492</v>
      </c>
      <c r="K16" s="558">
        <v>1745.0000000000023</v>
      </c>
      <c r="L16" s="558">
        <v>405.00000000000006</v>
      </c>
      <c r="M16" s="558">
        <v>3771.9999999999995</v>
      </c>
      <c r="N16" s="558">
        <v>204.00000000000009</v>
      </c>
      <c r="O16" s="558"/>
      <c r="P16" s="558">
        <v>44</v>
      </c>
      <c r="Q16" s="558">
        <v>1042.9999999999991</v>
      </c>
      <c r="R16" s="558">
        <v>168</v>
      </c>
      <c r="S16" s="559">
        <v>2299.0000000000023</v>
      </c>
      <c r="T16" s="560">
        <f t="shared" si="0"/>
        <v>46406.000000000022</v>
      </c>
      <c r="U16" s="561">
        <f t="shared" si="1"/>
        <v>6.8641024275664583E-2</v>
      </c>
      <c r="V16" s="569"/>
      <c r="W16" s="563">
        <v>312475.00000000029</v>
      </c>
      <c r="X16" s="570"/>
      <c r="Y16" s="553"/>
      <c r="Z16" s="553"/>
      <c r="AA16" s="553"/>
      <c r="AB16" s="553"/>
      <c r="AC16" s="553" t="s">
        <v>55</v>
      </c>
      <c r="AD16" s="553">
        <v>3535.0000000000073</v>
      </c>
      <c r="AE16" s="553"/>
      <c r="AF16" s="553">
        <v>3144.9999999999977</v>
      </c>
      <c r="AG16" s="553">
        <v>451</v>
      </c>
      <c r="AH16" s="553">
        <v>22182.000000000015</v>
      </c>
      <c r="AI16" s="553">
        <v>1053.9999999999993</v>
      </c>
      <c r="AJ16" s="553">
        <v>2867.0000000000009</v>
      </c>
      <c r="AK16" s="553">
        <v>3492</v>
      </c>
      <c r="AL16" s="553">
        <v>1745.0000000000023</v>
      </c>
      <c r="AM16" s="553">
        <v>405.00000000000006</v>
      </c>
      <c r="AN16" s="553">
        <v>3771.9999999999995</v>
      </c>
      <c r="AO16" s="553">
        <v>204.00000000000009</v>
      </c>
      <c r="AP16" s="553"/>
      <c r="AQ16" s="553">
        <v>44</v>
      </c>
      <c r="AR16" s="553">
        <v>312475.00000000029</v>
      </c>
      <c r="AS16" s="553">
        <v>1042.9999999999991</v>
      </c>
      <c r="AT16" s="553">
        <v>168</v>
      </c>
      <c r="AU16" s="553">
        <v>2299.0000000000023</v>
      </c>
      <c r="AV16" s="553">
        <v>358881.00000000012</v>
      </c>
      <c r="AW16" s="553"/>
      <c r="AX16" s="553"/>
      <c r="AY16" s="553"/>
      <c r="AZ16" s="554"/>
      <c r="BC16" s="554"/>
      <c r="BD16" s="554"/>
      <c r="BE16" s="554"/>
      <c r="BF16" s="554"/>
      <c r="BG16" s="554"/>
      <c r="BH16" s="554"/>
      <c r="BI16" s="554"/>
      <c r="BJ16" s="554"/>
    </row>
    <row r="17" spans="1:63" s="555" customFormat="1" ht="23.25" customHeight="1">
      <c r="A17" s="543"/>
      <c r="B17" s="556" t="s">
        <v>10</v>
      </c>
      <c r="C17" s="557">
        <v>2019.9999999999993</v>
      </c>
      <c r="D17" s="558">
        <v>6</v>
      </c>
      <c r="E17" s="558">
        <v>811.00000000000068</v>
      </c>
      <c r="F17" s="558">
        <v>350</v>
      </c>
      <c r="G17" s="558">
        <v>34632.000000000044</v>
      </c>
      <c r="H17" s="558">
        <v>275.00000000000017</v>
      </c>
      <c r="I17" s="558">
        <v>1633.9999999999993</v>
      </c>
      <c r="J17" s="558">
        <v>1670.9999999999989</v>
      </c>
      <c r="K17" s="558">
        <v>683.00000000000011</v>
      </c>
      <c r="L17" s="558">
        <v>220.99999999999997</v>
      </c>
      <c r="M17" s="558">
        <v>4057.9999999999959</v>
      </c>
      <c r="N17" s="558">
        <v>30</v>
      </c>
      <c r="O17" s="558">
        <v>39.000000000000007</v>
      </c>
      <c r="P17" s="558">
        <v>6</v>
      </c>
      <c r="Q17" s="558">
        <v>749</v>
      </c>
      <c r="R17" s="558">
        <v>116.00000000000001</v>
      </c>
      <c r="S17" s="559">
        <v>1004.0000000000013</v>
      </c>
      <c r="T17" s="560">
        <f t="shared" si="0"/>
        <v>48305.000000000036</v>
      </c>
      <c r="U17" s="561">
        <f t="shared" si="1"/>
        <v>7.1449913322328557E-2</v>
      </c>
      <c r="V17" s="567"/>
      <c r="W17" s="563">
        <v>414669.99999999942</v>
      </c>
      <c r="X17" s="568"/>
      <c r="Y17" s="553"/>
      <c r="Z17" s="553"/>
      <c r="AA17" s="553"/>
      <c r="AB17" s="553"/>
      <c r="AC17" s="553" t="s">
        <v>10</v>
      </c>
      <c r="AD17" s="553">
        <v>2019.9999999999993</v>
      </c>
      <c r="AE17" s="553">
        <v>6</v>
      </c>
      <c r="AF17" s="553">
        <v>811.00000000000068</v>
      </c>
      <c r="AG17" s="553">
        <v>350</v>
      </c>
      <c r="AH17" s="553">
        <v>34632.000000000044</v>
      </c>
      <c r="AI17" s="553">
        <v>275.00000000000017</v>
      </c>
      <c r="AJ17" s="553">
        <v>1633.9999999999993</v>
      </c>
      <c r="AK17" s="553">
        <v>1670.9999999999989</v>
      </c>
      <c r="AL17" s="553">
        <v>683.00000000000011</v>
      </c>
      <c r="AM17" s="553">
        <v>220.99999999999997</v>
      </c>
      <c r="AN17" s="553">
        <v>4057.9999999999959</v>
      </c>
      <c r="AO17" s="553">
        <v>30</v>
      </c>
      <c r="AP17" s="553">
        <v>39.000000000000007</v>
      </c>
      <c r="AQ17" s="553">
        <v>6</v>
      </c>
      <c r="AR17" s="553">
        <v>414669.99999999942</v>
      </c>
      <c r="AS17" s="553">
        <v>749</v>
      </c>
      <c r="AT17" s="553">
        <v>116.00000000000001</v>
      </c>
      <c r="AU17" s="553">
        <v>1004.0000000000013</v>
      </c>
      <c r="AV17" s="553">
        <v>462975.0000000018</v>
      </c>
      <c r="AW17" s="553"/>
      <c r="AX17" s="553"/>
      <c r="AY17" s="553"/>
      <c r="AZ17" s="554"/>
      <c r="BC17" s="554"/>
      <c r="BD17" s="554"/>
      <c r="BE17" s="554"/>
      <c r="BF17" s="554"/>
      <c r="BG17" s="554"/>
      <c r="BH17" s="554"/>
      <c r="BI17" s="554"/>
      <c r="BJ17" s="554"/>
    </row>
    <row r="18" spans="1:63" s="555" customFormat="1" ht="23.25" customHeight="1">
      <c r="A18" s="543"/>
      <c r="B18" s="556" t="s">
        <v>11</v>
      </c>
      <c r="C18" s="557">
        <v>1526.9999999999998</v>
      </c>
      <c r="D18" s="558">
        <v>24.999999999999996</v>
      </c>
      <c r="E18" s="558">
        <v>251.00000000000009</v>
      </c>
      <c r="F18" s="558">
        <v>374.00000000000011</v>
      </c>
      <c r="G18" s="558">
        <v>42806.00000000008</v>
      </c>
      <c r="H18" s="558">
        <v>96.999999999999986</v>
      </c>
      <c r="I18" s="558">
        <v>727.00000000000057</v>
      </c>
      <c r="J18" s="558">
        <v>2288.9999999999991</v>
      </c>
      <c r="K18" s="558">
        <v>1094.0000000000005</v>
      </c>
      <c r="L18" s="558">
        <v>218.00000000000011</v>
      </c>
      <c r="M18" s="558">
        <v>1755.9999999999986</v>
      </c>
      <c r="N18" s="558">
        <v>14</v>
      </c>
      <c r="O18" s="558">
        <v>386.00000000000006</v>
      </c>
      <c r="P18" s="558">
        <v>4</v>
      </c>
      <c r="Q18" s="558">
        <v>785.00000000000045</v>
      </c>
      <c r="R18" s="558">
        <v>144.00000000000003</v>
      </c>
      <c r="S18" s="559">
        <v>1365</v>
      </c>
      <c r="T18" s="560">
        <f t="shared" si="0"/>
        <v>53862.00000000008</v>
      </c>
      <c r="U18" s="561">
        <f t="shared" si="1"/>
        <v>7.9669500701112991E-2</v>
      </c>
      <c r="V18" s="569"/>
      <c r="W18" s="563">
        <v>241933</v>
      </c>
      <c r="X18" s="570"/>
      <c r="Y18" s="553"/>
      <c r="Z18" s="553"/>
      <c r="AA18" s="553"/>
      <c r="AB18" s="553"/>
      <c r="AC18" s="553" t="s">
        <v>11</v>
      </c>
      <c r="AD18" s="553">
        <v>1526.9999999999998</v>
      </c>
      <c r="AE18" s="553">
        <v>24.999999999999996</v>
      </c>
      <c r="AF18" s="553">
        <v>251.00000000000009</v>
      </c>
      <c r="AG18" s="553">
        <v>374.00000000000011</v>
      </c>
      <c r="AH18" s="553">
        <v>42806.00000000008</v>
      </c>
      <c r="AI18" s="553">
        <v>96.999999999999986</v>
      </c>
      <c r="AJ18" s="553">
        <v>727.00000000000057</v>
      </c>
      <c r="AK18" s="553">
        <v>2288.9999999999991</v>
      </c>
      <c r="AL18" s="553">
        <v>1094.0000000000005</v>
      </c>
      <c r="AM18" s="553">
        <v>218.00000000000011</v>
      </c>
      <c r="AN18" s="553">
        <v>1755.9999999999986</v>
      </c>
      <c r="AO18" s="553">
        <v>14</v>
      </c>
      <c r="AP18" s="553">
        <v>386.00000000000006</v>
      </c>
      <c r="AQ18" s="553">
        <v>4</v>
      </c>
      <c r="AR18" s="553">
        <v>241933</v>
      </c>
      <c r="AS18" s="553">
        <v>785.00000000000045</v>
      </c>
      <c r="AT18" s="553">
        <v>144.00000000000003</v>
      </c>
      <c r="AU18" s="553">
        <v>1365</v>
      </c>
      <c r="AV18" s="553">
        <v>295794.99999999994</v>
      </c>
      <c r="AW18" s="553"/>
      <c r="AX18" s="553"/>
      <c r="AY18" s="553"/>
      <c r="AZ18" s="554"/>
      <c r="BC18" s="554"/>
      <c r="BD18" s="554"/>
      <c r="BE18" s="554"/>
      <c r="BF18" s="554"/>
      <c r="BG18" s="554"/>
      <c r="BH18" s="554"/>
      <c r="BI18" s="554"/>
      <c r="BJ18" s="554"/>
    </row>
    <row r="19" spans="1:63" s="555" customFormat="1" ht="23.25" customHeight="1">
      <c r="A19" s="543"/>
      <c r="B19" s="556" t="s">
        <v>12</v>
      </c>
      <c r="C19" s="557">
        <v>23556.000000000004</v>
      </c>
      <c r="D19" s="558"/>
      <c r="E19" s="558">
        <v>9365.0000000000309</v>
      </c>
      <c r="F19" s="558">
        <v>762.00000000000057</v>
      </c>
      <c r="G19" s="558">
        <v>82926.000000000073</v>
      </c>
      <c r="H19" s="558">
        <v>3079</v>
      </c>
      <c r="I19" s="558">
        <v>3106.0000000000009</v>
      </c>
      <c r="J19" s="558">
        <v>3752.0000000000009</v>
      </c>
      <c r="K19" s="558">
        <v>14715</v>
      </c>
      <c r="L19" s="558">
        <v>2303.0000000000009</v>
      </c>
      <c r="M19" s="558">
        <v>7193.9999999999764</v>
      </c>
      <c r="N19" s="558">
        <v>232.00000000000011</v>
      </c>
      <c r="O19" s="558">
        <v>121.00000000000009</v>
      </c>
      <c r="P19" s="558">
        <v>63</v>
      </c>
      <c r="Q19" s="558">
        <v>1752.0000000000009</v>
      </c>
      <c r="R19" s="558">
        <v>1801.9999999999995</v>
      </c>
      <c r="S19" s="559">
        <v>12830.999999999998</v>
      </c>
      <c r="T19" s="560">
        <f t="shared" si="0"/>
        <v>167559.00000000009</v>
      </c>
      <c r="U19" s="561">
        <f t="shared" si="1"/>
        <v>0.24784341220113956</v>
      </c>
      <c r="V19" s="567"/>
      <c r="W19" s="563">
        <v>2216470.0000000009</v>
      </c>
      <c r="X19" s="568"/>
      <c r="Y19" s="553"/>
      <c r="Z19" s="553"/>
      <c r="AA19" s="553"/>
      <c r="AB19" s="553"/>
      <c r="AC19" s="553" t="s">
        <v>12</v>
      </c>
      <c r="AD19" s="553">
        <v>23556.000000000004</v>
      </c>
      <c r="AE19" s="553"/>
      <c r="AF19" s="553">
        <v>9365.0000000000309</v>
      </c>
      <c r="AG19" s="553">
        <v>762.00000000000057</v>
      </c>
      <c r="AH19" s="553">
        <v>82926.000000000073</v>
      </c>
      <c r="AI19" s="553">
        <v>3079</v>
      </c>
      <c r="AJ19" s="553">
        <v>3106.0000000000009</v>
      </c>
      <c r="AK19" s="553">
        <v>3752.0000000000009</v>
      </c>
      <c r="AL19" s="553">
        <v>14715</v>
      </c>
      <c r="AM19" s="553">
        <v>2303.0000000000009</v>
      </c>
      <c r="AN19" s="553">
        <v>7193.9999999999764</v>
      </c>
      <c r="AO19" s="553">
        <v>232.00000000000011</v>
      </c>
      <c r="AP19" s="553">
        <v>121.00000000000009</v>
      </c>
      <c r="AQ19" s="553">
        <v>63</v>
      </c>
      <c r="AR19" s="553">
        <v>2216470.0000000009</v>
      </c>
      <c r="AS19" s="553">
        <v>1752.0000000000009</v>
      </c>
      <c r="AT19" s="553">
        <v>1801.9999999999995</v>
      </c>
      <c r="AU19" s="553">
        <v>12830.999999999998</v>
      </c>
      <c r="AV19" s="553">
        <v>2384029.0000000088</v>
      </c>
      <c r="AW19" s="553"/>
      <c r="AX19" s="553"/>
      <c r="AY19" s="553"/>
      <c r="AZ19" s="554"/>
      <c r="BC19" s="554"/>
      <c r="BD19" s="554"/>
      <c r="BE19" s="554"/>
      <c r="BF19" s="554"/>
      <c r="BG19" s="554"/>
      <c r="BH19" s="554"/>
      <c r="BI19" s="554"/>
      <c r="BJ19" s="554"/>
    </row>
    <row r="20" spans="1:63" s="555" customFormat="1" ht="23.25" customHeight="1">
      <c r="A20" s="543"/>
      <c r="B20" s="556" t="s">
        <v>13</v>
      </c>
      <c r="C20" s="557">
        <v>367.99999999999994</v>
      </c>
      <c r="D20" s="558"/>
      <c r="E20" s="558">
        <v>9</v>
      </c>
      <c r="F20" s="558">
        <v>87</v>
      </c>
      <c r="G20" s="558">
        <v>1589.9999999999995</v>
      </c>
      <c r="H20" s="558">
        <v>92.999999999999986</v>
      </c>
      <c r="I20" s="558">
        <v>268.00000000000006</v>
      </c>
      <c r="J20" s="558">
        <v>137</v>
      </c>
      <c r="K20" s="558">
        <v>58</v>
      </c>
      <c r="L20" s="558">
        <v>852.00000000000023</v>
      </c>
      <c r="M20" s="558">
        <v>13.999999999999998</v>
      </c>
      <c r="N20" s="558">
        <v>941.00000000000023</v>
      </c>
      <c r="O20" s="558">
        <v>906.99999999999966</v>
      </c>
      <c r="P20" s="558">
        <v>8</v>
      </c>
      <c r="Q20" s="558">
        <v>283.00000000000006</v>
      </c>
      <c r="R20" s="558">
        <v>51.999999999999993</v>
      </c>
      <c r="S20" s="559">
        <v>464.00000000000006</v>
      </c>
      <c r="T20" s="560">
        <f t="shared" si="0"/>
        <v>6131</v>
      </c>
      <c r="U20" s="561">
        <f t="shared" si="1"/>
        <v>9.0686143997349353E-3</v>
      </c>
      <c r="V20" s="569"/>
      <c r="W20" s="563">
        <v>138903.99999999994</v>
      </c>
      <c r="X20" s="570"/>
      <c r="Y20" s="553"/>
      <c r="Z20" s="553"/>
      <c r="AA20" s="553"/>
      <c r="AB20" s="553"/>
      <c r="AC20" s="553" t="s">
        <v>13</v>
      </c>
      <c r="AD20" s="553">
        <v>367.99999999999994</v>
      </c>
      <c r="AE20" s="553"/>
      <c r="AF20" s="553">
        <v>9</v>
      </c>
      <c r="AG20" s="553">
        <v>87</v>
      </c>
      <c r="AH20" s="553">
        <v>1589.9999999999995</v>
      </c>
      <c r="AI20" s="553">
        <v>92.999999999999986</v>
      </c>
      <c r="AJ20" s="553">
        <v>268.00000000000006</v>
      </c>
      <c r="AK20" s="553">
        <v>137</v>
      </c>
      <c r="AL20" s="553">
        <v>58</v>
      </c>
      <c r="AM20" s="553">
        <v>852.00000000000023</v>
      </c>
      <c r="AN20" s="553">
        <v>13.999999999999998</v>
      </c>
      <c r="AO20" s="553">
        <v>941.00000000000023</v>
      </c>
      <c r="AP20" s="553">
        <v>906.99999999999966</v>
      </c>
      <c r="AQ20" s="553">
        <v>8</v>
      </c>
      <c r="AR20" s="553">
        <v>138903.99999999994</v>
      </c>
      <c r="AS20" s="553">
        <v>283.00000000000006</v>
      </c>
      <c r="AT20" s="553">
        <v>51.999999999999993</v>
      </c>
      <c r="AU20" s="553">
        <v>464.00000000000006</v>
      </c>
      <c r="AV20" s="553">
        <v>145035.0000000002</v>
      </c>
      <c r="AW20" s="553"/>
      <c r="AX20" s="553"/>
      <c r="AY20" s="553"/>
      <c r="AZ20" s="554"/>
      <c r="BC20" s="554"/>
      <c r="BD20" s="554"/>
      <c r="BE20" s="554"/>
      <c r="BF20" s="554"/>
      <c r="BG20" s="554"/>
      <c r="BH20" s="554"/>
      <c r="BI20" s="554"/>
      <c r="BJ20" s="554"/>
      <c r="BK20" s="571"/>
    </row>
    <row r="21" spans="1:63" s="555" customFormat="1" ht="23.25" customHeight="1">
      <c r="A21" s="543"/>
      <c r="B21" s="556" t="s">
        <v>14</v>
      </c>
      <c r="C21" s="557">
        <v>1861.0000000000005</v>
      </c>
      <c r="D21" s="558">
        <v>1</v>
      </c>
      <c r="E21" s="558">
        <v>235.00000000000003</v>
      </c>
      <c r="F21" s="558">
        <v>547</v>
      </c>
      <c r="G21" s="558">
        <v>2461.0000000000014</v>
      </c>
      <c r="H21" s="558">
        <v>17</v>
      </c>
      <c r="I21" s="558">
        <v>277</v>
      </c>
      <c r="J21" s="558">
        <v>191.99999999999997</v>
      </c>
      <c r="K21" s="558">
        <v>1088.9999999999998</v>
      </c>
      <c r="L21" s="558">
        <v>77</v>
      </c>
      <c r="M21" s="558">
        <v>626</v>
      </c>
      <c r="N21" s="558">
        <v>2</v>
      </c>
      <c r="O21" s="558">
        <v>3</v>
      </c>
      <c r="P21" s="558">
        <v>6</v>
      </c>
      <c r="Q21" s="558">
        <v>100.00000000000001</v>
      </c>
      <c r="R21" s="558">
        <v>55.000000000000014</v>
      </c>
      <c r="S21" s="559">
        <v>421</v>
      </c>
      <c r="T21" s="560">
        <f t="shared" si="0"/>
        <v>7970.0000000000018</v>
      </c>
      <c r="U21" s="561">
        <f t="shared" si="1"/>
        <v>1.1788754977309973E-2</v>
      </c>
      <c r="V21" s="567"/>
      <c r="W21" s="563">
        <v>32251.999999999989</v>
      </c>
      <c r="X21" s="568"/>
      <c r="Y21" s="553"/>
      <c r="Z21" s="553"/>
      <c r="AA21" s="553"/>
      <c r="AB21" s="553"/>
      <c r="AC21" s="553" t="s">
        <v>14</v>
      </c>
      <c r="AD21" s="553">
        <v>1861.0000000000005</v>
      </c>
      <c r="AE21" s="553">
        <v>1</v>
      </c>
      <c r="AF21" s="553">
        <v>235.00000000000003</v>
      </c>
      <c r="AG21" s="553">
        <v>547</v>
      </c>
      <c r="AH21" s="553">
        <v>2461.0000000000014</v>
      </c>
      <c r="AI21" s="553">
        <v>17</v>
      </c>
      <c r="AJ21" s="553">
        <v>277</v>
      </c>
      <c r="AK21" s="553">
        <v>191.99999999999997</v>
      </c>
      <c r="AL21" s="553">
        <v>1088.9999999999998</v>
      </c>
      <c r="AM21" s="553">
        <v>77</v>
      </c>
      <c r="AN21" s="553">
        <v>626</v>
      </c>
      <c r="AO21" s="553">
        <v>2</v>
      </c>
      <c r="AP21" s="553">
        <v>3</v>
      </c>
      <c r="AQ21" s="553">
        <v>6</v>
      </c>
      <c r="AR21" s="553">
        <v>32251.999999999989</v>
      </c>
      <c r="AS21" s="553">
        <v>100.00000000000001</v>
      </c>
      <c r="AT21" s="553">
        <v>55.000000000000014</v>
      </c>
      <c r="AU21" s="553">
        <v>421</v>
      </c>
      <c r="AV21" s="553">
        <v>40221.999999999971</v>
      </c>
      <c r="AW21" s="553"/>
      <c r="AX21" s="553"/>
      <c r="AY21" s="553"/>
      <c r="AZ21" s="554"/>
      <c r="BC21" s="554"/>
      <c r="BD21" s="554"/>
      <c r="BE21" s="554"/>
      <c r="BF21" s="554"/>
      <c r="BG21" s="554"/>
      <c r="BH21" s="554"/>
      <c r="BI21" s="554"/>
      <c r="BJ21" s="554"/>
    </row>
    <row r="22" spans="1:63" s="555" customFormat="1" ht="23.25" customHeight="1">
      <c r="A22" s="543"/>
      <c r="B22" s="556" t="s">
        <v>15</v>
      </c>
      <c r="C22" s="557">
        <v>870.00000000000011</v>
      </c>
      <c r="D22" s="558"/>
      <c r="E22" s="558">
        <v>256.00000000000011</v>
      </c>
      <c r="F22" s="558">
        <v>62</v>
      </c>
      <c r="G22" s="558">
        <v>3206.9999999999995</v>
      </c>
      <c r="H22" s="558">
        <v>12</v>
      </c>
      <c r="I22" s="558">
        <v>182.99999999999994</v>
      </c>
      <c r="J22" s="558">
        <v>124.99999999999997</v>
      </c>
      <c r="K22" s="558">
        <v>278.00000000000006</v>
      </c>
      <c r="L22" s="558">
        <v>65.999999999999986</v>
      </c>
      <c r="M22" s="558">
        <v>276</v>
      </c>
      <c r="N22" s="558">
        <v>98.999999999999986</v>
      </c>
      <c r="O22" s="558">
        <v>306.00000000000006</v>
      </c>
      <c r="P22" s="558">
        <v>11</v>
      </c>
      <c r="Q22" s="558">
        <v>196.99999999999997</v>
      </c>
      <c r="R22" s="558">
        <v>34.000000000000007</v>
      </c>
      <c r="S22" s="559">
        <v>250.00000000000014</v>
      </c>
      <c r="T22" s="560">
        <f t="shared" si="0"/>
        <v>6232</v>
      </c>
      <c r="U22" s="561">
        <f t="shared" si="1"/>
        <v>9.2180076560345967E-3</v>
      </c>
      <c r="V22" s="569"/>
      <c r="W22" s="563">
        <v>54045.999999999949</v>
      </c>
      <c r="X22" s="570"/>
      <c r="Y22" s="553"/>
      <c r="Z22" s="553"/>
      <c r="AA22" s="553"/>
      <c r="AB22" s="553"/>
      <c r="AC22" s="553" t="s">
        <v>15</v>
      </c>
      <c r="AD22" s="553">
        <v>870.00000000000011</v>
      </c>
      <c r="AE22" s="553"/>
      <c r="AF22" s="553">
        <v>256.00000000000011</v>
      </c>
      <c r="AG22" s="553">
        <v>62</v>
      </c>
      <c r="AH22" s="553">
        <v>3206.9999999999995</v>
      </c>
      <c r="AI22" s="553">
        <v>12</v>
      </c>
      <c r="AJ22" s="553">
        <v>182.99999999999994</v>
      </c>
      <c r="AK22" s="553">
        <v>124.99999999999997</v>
      </c>
      <c r="AL22" s="553">
        <v>278.00000000000006</v>
      </c>
      <c r="AM22" s="553">
        <v>65.999999999999986</v>
      </c>
      <c r="AN22" s="553">
        <v>276</v>
      </c>
      <c r="AO22" s="553">
        <v>98.999999999999986</v>
      </c>
      <c r="AP22" s="553">
        <v>306.00000000000006</v>
      </c>
      <c r="AQ22" s="553">
        <v>11</v>
      </c>
      <c r="AR22" s="553">
        <v>54045.999999999949</v>
      </c>
      <c r="AS22" s="553">
        <v>196.99999999999997</v>
      </c>
      <c r="AT22" s="553">
        <v>34.000000000000007</v>
      </c>
      <c r="AU22" s="553">
        <v>250.00000000000014</v>
      </c>
      <c r="AV22" s="553">
        <v>60277.999999999971</v>
      </c>
      <c r="AW22" s="553"/>
      <c r="AX22" s="553"/>
      <c r="AY22" s="553"/>
      <c r="AZ22" s="554"/>
      <c r="BC22" s="554"/>
      <c r="BD22" s="554"/>
      <c r="BE22" s="554"/>
      <c r="BF22" s="554"/>
      <c r="BG22" s="554"/>
      <c r="BH22" s="554"/>
      <c r="BI22" s="554"/>
      <c r="BJ22" s="554"/>
    </row>
    <row r="23" spans="1:63" s="555" customFormat="1" ht="23.25" customHeight="1">
      <c r="A23" s="543"/>
      <c r="B23" s="556" t="s">
        <v>16</v>
      </c>
      <c r="C23" s="557">
        <v>807.99999999999966</v>
      </c>
      <c r="D23" s="558"/>
      <c r="E23" s="558">
        <v>1073.9999999999995</v>
      </c>
      <c r="F23" s="558">
        <v>79</v>
      </c>
      <c r="G23" s="558">
        <v>4459.9999999999991</v>
      </c>
      <c r="H23" s="558">
        <v>111.00000000000001</v>
      </c>
      <c r="I23" s="558">
        <v>799.00000000000045</v>
      </c>
      <c r="J23" s="558">
        <v>365</v>
      </c>
      <c r="K23" s="558">
        <v>96.000000000000028</v>
      </c>
      <c r="L23" s="558">
        <v>61</v>
      </c>
      <c r="M23" s="558">
        <v>428.00000000000023</v>
      </c>
      <c r="N23" s="558">
        <v>65.000000000000014</v>
      </c>
      <c r="O23" s="558"/>
      <c r="P23" s="558">
        <v>2</v>
      </c>
      <c r="Q23" s="558">
        <v>270.99999999999994</v>
      </c>
      <c r="R23" s="558">
        <v>21.000000000000004</v>
      </c>
      <c r="S23" s="559">
        <v>336.00000000000023</v>
      </c>
      <c r="T23" s="560">
        <f t="shared" si="0"/>
        <v>8975.9999999999982</v>
      </c>
      <c r="U23" s="561">
        <f t="shared" si="1"/>
        <v>1.3276770975700661E-2</v>
      </c>
      <c r="V23" s="567"/>
      <c r="W23" s="563">
        <v>53768.000000000022</v>
      </c>
      <c r="X23" s="568"/>
      <c r="Y23" s="553"/>
      <c r="Z23" s="553"/>
      <c r="AA23" s="553"/>
      <c r="AB23" s="553"/>
      <c r="AC23" s="553" t="s">
        <v>16</v>
      </c>
      <c r="AD23" s="553">
        <v>807.99999999999966</v>
      </c>
      <c r="AE23" s="553"/>
      <c r="AF23" s="553">
        <v>1073.9999999999995</v>
      </c>
      <c r="AG23" s="553">
        <v>79</v>
      </c>
      <c r="AH23" s="553">
        <v>4459.9999999999991</v>
      </c>
      <c r="AI23" s="553">
        <v>111.00000000000001</v>
      </c>
      <c r="AJ23" s="553">
        <v>799.00000000000045</v>
      </c>
      <c r="AK23" s="553">
        <v>365</v>
      </c>
      <c r="AL23" s="553">
        <v>96.000000000000028</v>
      </c>
      <c r="AM23" s="553">
        <v>61</v>
      </c>
      <c r="AN23" s="553">
        <v>428.00000000000023</v>
      </c>
      <c r="AO23" s="553">
        <v>65.000000000000014</v>
      </c>
      <c r="AP23" s="553"/>
      <c r="AQ23" s="553">
        <v>2</v>
      </c>
      <c r="AR23" s="553">
        <v>53768.000000000022</v>
      </c>
      <c r="AS23" s="553">
        <v>270.99999999999994</v>
      </c>
      <c r="AT23" s="553">
        <v>21.000000000000004</v>
      </c>
      <c r="AU23" s="553">
        <v>336.00000000000023</v>
      </c>
      <c r="AV23" s="553">
        <v>62743.999999999956</v>
      </c>
      <c r="AW23" s="553"/>
      <c r="AX23" s="553"/>
      <c r="AY23" s="553"/>
      <c r="AZ23" s="554"/>
      <c r="BC23" s="554"/>
      <c r="BD23" s="554"/>
      <c r="BF23" s="554"/>
      <c r="BG23" s="554"/>
      <c r="BH23" s="554"/>
      <c r="BI23" s="554"/>
      <c r="BJ23" s="554"/>
    </row>
    <row r="24" spans="1:63" s="555" customFormat="1" ht="23.25" customHeight="1">
      <c r="A24" s="543"/>
      <c r="B24" s="556" t="s">
        <v>17</v>
      </c>
      <c r="C24" s="557">
        <v>1612.9999999999975</v>
      </c>
      <c r="D24" s="558">
        <v>11</v>
      </c>
      <c r="E24" s="558">
        <v>828.00000000000045</v>
      </c>
      <c r="F24" s="558">
        <v>331.00000000000011</v>
      </c>
      <c r="G24" s="558">
        <v>16302.999999999985</v>
      </c>
      <c r="H24" s="558">
        <v>378.99999999999989</v>
      </c>
      <c r="I24" s="558">
        <v>1291.9999999999986</v>
      </c>
      <c r="J24" s="558">
        <v>3693.9999999999977</v>
      </c>
      <c r="K24" s="558">
        <v>1141.9999999999995</v>
      </c>
      <c r="L24" s="558">
        <v>248</v>
      </c>
      <c r="M24" s="558">
        <v>2010.0000000000005</v>
      </c>
      <c r="N24" s="558">
        <v>55.999999999999986</v>
      </c>
      <c r="O24" s="558">
        <v>34.000000000000014</v>
      </c>
      <c r="P24" s="558">
        <v>56.000000000000007</v>
      </c>
      <c r="Q24" s="558">
        <v>715.99999999999909</v>
      </c>
      <c r="R24" s="558">
        <v>152</v>
      </c>
      <c r="S24" s="559">
        <v>1255.0000000000007</v>
      </c>
      <c r="T24" s="560">
        <f t="shared" si="0"/>
        <v>30119.999999999982</v>
      </c>
      <c r="U24" s="561">
        <f t="shared" si="1"/>
        <v>4.4551731482631883E-2</v>
      </c>
      <c r="V24" s="569"/>
      <c r="W24" s="563">
        <v>422285.00000000041</v>
      </c>
      <c r="X24" s="570"/>
      <c r="Y24" s="553"/>
      <c r="Z24" s="553"/>
      <c r="AA24" s="553"/>
      <c r="AB24" s="553"/>
      <c r="AC24" s="553" t="s">
        <v>17</v>
      </c>
      <c r="AD24" s="553">
        <v>1612.9999999999975</v>
      </c>
      <c r="AE24" s="553">
        <v>11</v>
      </c>
      <c r="AF24" s="553">
        <v>828.00000000000045</v>
      </c>
      <c r="AG24" s="553">
        <v>331.00000000000011</v>
      </c>
      <c r="AH24" s="553">
        <v>16302.999999999985</v>
      </c>
      <c r="AI24" s="553">
        <v>378.99999999999989</v>
      </c>
      <c r="AJ24" s="553">
        <v>1291.9999999999986</v>
      </c>
      <c r="AK24" s="553">
        <v>3693.9999999999977</v>
      </c>
      <c r="AL24" s="553">
        <v>1141.9999999999995</v>
      </c>
      <c r="AM24" s="553">
        <v>248</v>
      </c>
      <c r="AN24" s="553">
        <v>2010.0000000000005</v>
      </c>
      <c r="AO24" s="553">
        <v>55.999999999999986</v>
      </c>
      <c r="AP24" s="553">
        <v>34.000000000000014</v>
      </c>
      <c r="AQ24" s="553">
        <v>56.000000000000007</v>
      </c>
      <c r="AR24" s="553">
        <v>422285.00000000041</v>
      </c>
      <c r="AS24" s="553">
        <v>715.99999999999909</v>
      </c>
      <c r="AT24" s="553">
        <v>152</v>
      </c>
      <c r="AU24" s="553">
        <v>1255.0000000000007</v>
      </c>
      <c r="AV24" s="553">
        <v>452405.00000000087</v>
      </c>
      <c r="AW24" s="553"/>
      <c r="AX24" s="553"/>
      <c r="AY24" s="553"/>
      <c r="AZ24" s="554"/>
      <c r="BC24" s="554"/>
      <c r="BD24" s="554"/>
      <c r="BF24" s="554"/>
      <c r="BG24" s="554"/>
      <c r="BH24" s="554"/>
      <c r="BI24" s="554"/>
      <c r="BJ24" s="554"/>
    </row>
    <row r="25" spans="1:63" s="555" customFormat="1" ht="23.25" customHeight="1">
      <c r="A25" s="543"/>
      <c r="B25" s="556" t="s">
        <v>18</v>
      </c>
      <c r="C25" s="557">
        <v>1165.9999999999993</v>
      </c>
      <c r="D25" s="558">
        <v>0</v>
      </c>
      <c r="E25" s="558">
        <v>676.99999999999966</v>
      </c>
      <c r="F25" s="558">
        <v>159.99999999999997</v>
      </c>
      <c r="G25" s="558">
        <v>7152.0000000000055</v>
      </c>
      <c r="H25" s="558">
        <v>246</v>
      </c>
      <c r="I25" s="558">
        <v>1016</v>
      </c>
      <c r="J25" s="558">
        <v>1035.0000000000002</v>
      </c>
      <c r="K25" s="558">
        <v>814.99999999999955</v>
      </c>
      <c r="L25" s="558">
        <v>143</v>
      </c>
      <c r="M25" s="558">
        <v>2547.0000000000027</v>
      </c>
      <c r="N25" s="558">
        <v>644</v>
      </c>
      <c r="O25" s="558">
        <v>1478.0000000000005</v>
      </c>
      <c r="P25" s="558">
        <v>6</v>
      </c>
      <c r="Q25" s="558">
        <v>358.99999999999977</v>
      </c>
      <c r="R25" s="558">
        <v>144.00000000000009</v>
      </c>
      <c r="S25" s="559">
        <v>804.00000000000068</v>
      </c>
      <c r="T25" s="560">
        <f t="shared" si="0"/>
        <v>18392.000000000007</v>
      </c>
      <c r="U25" s="561">
        <f t="shared" si="1"/>
        <v>2.7204364058053335E-2</v>
      </c>
      <c r="V25" s="567"/>
      <c r="W25" s="563">
        <v>286991.99999999994</v>
      </c>
      <c r="X25" s="568"/>
      <c r="Y25" s="553"/>
      <c r="Z25" s="553"/>
      <c r="AA25" s="553"/>
      <c r="AB25" s="553"/>
      <c r="AC25" s="553" t="s">
        <v>18</v>
      </c>
      <c r="AD25" s="553">
        <v>1165.9999999999993</v>
      </c>
      <c r="AE25" s="553">
        <v>0</v>
      </c>
      <c r="AF25" s="553">
        <v>676.99999999999966</v>
      </c>
      <c r="AG25" s="553">
        <v>159.99999999999997</v>
      </c>
      <c r="AH25" s="553">
        <v>7152.0000000000055</v>
      </c>
      <c r="AI25" s="553">
        <v>246</v>
      </c>
      <c r="AJ25" s="553">
        <v>1016</v>
      </c>
      <c r="AK25" s="553">
        <v>1035.0000000000002</v>
      </c>
      <c r="AL25" s="553">
        <v>814.99999999999955</v>
      </c>
      <c r="AM25" s="553">
        <v>143</v>
      </c>
      <c r="AN25" s="553">
        <v>2547.0000000000027</v>
      </c>
      <c r="AO25" s="553">
        <v>644</v>
      </c>
      <c r="AP25" s="553">
        <v>1478.0000000000005</v>
      </c>
      <c r="AQ25" s="553">
        <v>6</v>
      </c>
      <c r="AR25" s="553">
        <v>286991.99999999994</v>
      </c>
      <c r="AS25" s="553">
        <v>358.99999999999977</v>
      </c>
      <c r="AT25" s="553">
        <v>144.00000000000009</v>
      </c>
      <c r="AU25" s="553">
        <v>804.00000000000068</v>
      </c>
      <c r="AV25" s="553">
        <v>305383.99999999866</v>
      </c>
      <c r="AW25" s="553"/>
      <c r="AX25" s="553"/>
      <c r="AY25" s="553"/>
      <c r="AZ25" s="554"/>
    </row>
    <row r="26" spans="1:63" s="555" customFormat="1" ht="23.25" customHeight="1">
      <c r="A26" s="543"/>
      <c r="B26" s="556" t="s">
        <v>81</v>
      </c>
      <c r="C26" s="557">
        <v>1744.0000000000005</v>
      </c>
      <c r="D26" s="558">
        <v>1</v>
      </c>
      <c r="E26" s="558">
        <v>168.99999999999997</v>
      </c>
      <c r="F26" s="558">
        <v>287.99999999999983</v>
      </c>
      <c r="G26" s="558">
        <v>9347</v>
      </c>
      <c r="H26" s="558">
        <v>51.999999999999986</v>
      </c>
      <c r="I26" s="558">
        <v>913.00000000000011</v>
      </c>
      <c r="J26" s="558">
        <v>561</v>
      </c>
      <c r="K26" s="558">
        <v>232.00000000000006</v>
      </c>
      <c r="L26" s="558">
        <v>1676.0000000000025</v>
      </c>
      <c r="M26" s="558">
        <v>445.00000000000023</v>
      </c>
      <c r="N26" s="558">
        <v>1463.0000000000016</v>
      </c>
      <c r="O26" s="558">
        <v>3637.0000000000036</v>
      </c>
      <c r="P26" s="558">
        <v>26.000000000000011</v>
      </c>
      <c r="Q26" s="558">
        <v>218.99999999999994</v>
      </c>
      <c r="R26" s="558">
        <v>95.999999999999986</v>
      </c>
      <c r="S26" s="559">
        <v>1629.9999999999986</v>
      </c>
      <c r="T26" s="560">
        <f t="shared" si="0"/>
        <v>22499.000000000007</v>
      </c>
      <c r="U26" s="561">
        <f t="shared" si="1"/>
        <v>3.3279196767189101E-2</v>
      </c>
      <c r="V26" s="569"/>
      <c r="W26" s="563">
        <v>195101</v>
      </c>
      <c r="X26" s="570"/>
      <c r="Y26" s="553"/>
      <c r="Z26" s="553"/>
      <c r="AA26" s="553"/>
      <c r="AB26" s="553"/>
      <c r="AC26" s="553" t="s">
        <v>81</v>
      </c>
      <c r="AD26" s="553">
        <v>1744.0000000000005</v>
      </c>
      <c r="AE26" s="553">
        <v>1</v>
      </c>
      <c r="AF26" s="553">
        <v>168.99999999999997</v>
      </c>
      <c r="AG26" s="553">
        <v>287.99999999999983</v>
      </c>
      <c r="AH26" s="553">
        <v>9347</v>
      </c>
      <c r="AI26" s="553">
        <v>51.999999999999986</v>
      </c>
      <c r="AJ26" s="553">
        <v>913.00000000000011</v>
      </c>
      <c r="AK26" s="553">
        <v>561</v>
      </c>
      <c r="AL26" s="553">
        <v>232.00000000000006</v>
      </c>
      <c r="AM26" s="553">
        <v>1676.0000000000025</v>
      </c>
      <c r="AN26" s="553">
        <v>445.00000000000023</v>
      </c>
      <c r="AO26" s="553">
        <v>1463.0000000000016</v>
      </c>
      <c r="AP26" s="553">
        <v>3637.0000000000036</v>
      </c>
      <c r="AQ26" s="553">
        <v>26.000000000000011</v>
      </c>
      <c r="AR26" s="553">
        <v>195101</v>
      </c>
      <c r="AS26" s="553">
        <v>218.99999999999994</v>
      </c>
      <c r="AT26" s="553">
        <v>95.999999999999986</v>
      </c>
      <c r="AU26" s="553">
        <v>1629.9999999999986</v>
      </c>
      <c r="AV26" s="553">
        <v>217599.99999999968</v>
      </c>
      <c r="AW26" s="553"/>
      <c r="AX26" s="553"/>
      <c r="AY26" s="553"/>
      <c r="AZ26" s="554"/>
    </row>
    <row r="27" spans="1:63" s="555" customFormat="1" ht="23.25" customHeight="1">
      <c r="A27" s="543"/>
      <c r="B27" s="556" t="s">
        <v>20</v>
      </c>
      <c r="C27" s="557">
        <v>1841.0000000000005</v>
      </c>
      <c r="D27" s="558"/>
      <c r="E27" s="558">
        <v>315.00000000000011</v>
      </c>
      <c r="F27" s="558">
        <v>384.00000000000006</v>
      </c>
      <c r="G27" s="558">
        <v>3090</v>
      </c>
      <c r="H27" s="558">
        <v>25</v>
      </c>
      <c r="I27" s="558">
        <v>310.99999999999994</v>
      </c>
      <c r="J27" s="558">
        <v>378.00000000000011</v>
      </c>
      <c r="K27" s="558">
        <v>337.00000000000006</v>
      </c>
      <c r="L27" s="558">
        <v>111.99999999999997</v>
      </c>
      <c r="M27" s="558">
        <v>447.00000000000028</v>
      </c>
      <c r="N27" s="558">
        <v>198.00000000000009</v>
      </c>
      <c r="O27" s="558">
        <v>987.00000000000011</v>
      </c>
      <c r="P27" s="558">
        <v>6</v>
      </c>
      <c r="Q27" s="558">
        <v>259</v>
      </c>
      <c r="R27" s="558">
        <v>40.000000000000007</v>
      </c>
      <c r="S27" s="559">
        <v>658.99999999999966</v>
      </c>
      <c r="T27" s="560">
        <f t="shared" si="0"/>
        <v>9389</v>
      </c>
      <c r="U27" s="561">
        <f t="shared" si="1"/>
        <v>1.3887656271262649E-2</v>
      </c>
      <c r="V27" s="567"/>
      <c r="W27" s="563">
        <v>100858.00000000006</v>
      </c>
      <c r="X27" s="568"/>
      <c r="Y27" s="553"/>
      <c r="Z27" s="553"/>
      <c r="AA27" s="553"/>
      <c r="AB27" s="553"/>
      <c r="AC27" s="553" t="s">
        <v>20</v>
      </c>
      <c r="AD27" s="553">
        <v>1841.0000000000005</v>
      </c>
      <c r="AE27" s="553"/>
      <c r="AF27" s="553">
        <v>315.00000000000011</v>
      </c>
      <c r="AG27" s="553">
        <v>384.00000000000006</v>
      </c>
      <c r="AH27" s="553">
        <v>3090</v>
      </c>
      <c r="AI27" s="553">
        <v>25</v>
      </c>
      <c r="AJ27" s="553">
        <v>310.99999999999994</v>
      </c>
      <c r="AK27" s="553">
        <v>378.00000000000011</v>
      </c>
      <c r="AL27" s="553">
        <v>337.00000000000006</v>
      </c>
      <c r="AM27" s="553">
        <v>111.99999999999997</v>
      </c>
      <c r="AN27" s="553">
        <v>447.00000000000028</v>
      </c>
      <c r="AO27" s="553">
        <v>198.00000000000009</v>
      </c>
      <c r="AP27" s="553">
        <v>987.00000000000011</v>
      </c>
      <c r="AQ27" s="553">
        <v>6</v>
      </c>
      <c r="AR27" s="553">
        <v>100858.00000000006</v>
      </c>
      <c r="AS27" s="553">
        <v>259</v>
      </c>
      <c r="AT27" s="553">
        <v>40.000000000000007</v>
      </c>
      <c r="AU27" s="553">
        <v>658.99999999999966</v>
      </c>
      <c r="AV27" s="553">
        <v>110246.99999999971</v>
      </c>
      <c r="AW27" s="553"/>
      <c r="AX27" s="553"/>
      <c r="AY27" s="553"/>
      <c r="AZ27" s="554"/>
    </row>
    <row r="28" spans="1:63" s="555" customFormat="1" ht="23.25" customHeight="1">
      <c r="A28" s="543"/>
      <c r="B28" s="556" t="s">
        <v>21</v>
      </c>
      <c r="C28" s="557">
        <v>233</v>
      </c>
      <c r="D28" s="558">
        <v>1</v>
      </c>
      <c r="E28" s="558">
        <v>139</v>
      </c>
      <c r="F28" s="558">
        <v>14.999999999999996</v>
      </c>
      <c r="G28" s="558">
        <v>5295</v>
      </c>
      <c r="H28" s="558">
        <v>59.999999999999993</v>
      </c>
      <c r="I28" s="558">
        <v>185.99999999999997</v>
      </c>
      <c r="J28" s="558">
        <v>318.99999999999989</v>
      </c>
      <c r="K28" s="558">
        <v>39</v>
      </c>
      <c r="L28" s="558">
        <v>32</v>
      </c>
      <c r="M28" s="558">
        <v>135.00000000000003</v>
      </c>
      <c r="N28" s="558"/>
      <c r="O28" s="558">
        <v>9</v>
      </c>
      <c r="P28" s="558">
        <v>50.000000000000007</v>
      </c>
      <c r="Q28" s="558">
        <v>83.000000000000014</v>
      </c>
      <c r="R28" s="558">
        <v>50.000000000000014</v>
      </c>
      <c r="S28" s="559">
        <v>563.99999999999977</v>
      </c>
      <c r="T28" s="560">
        <f t="shared" si="0"/>
        <v>7210</v>
      </c>
      <c r="U28" s="561">
        <f t="shared" si="1"/>
        <v>1.06646077021838E-2</v>
      </c>
      <c r="V28" s="569"/>
      <c r="W28" s="563">
        <v>46761.000000000007</v>
      </c>
      <c r="X28" s="570"/>
      <c r="Y28" s="553"/>
      <c r="Z28" s="553"/>
      <c r="AA28" s="553"/>
      <c r="AB28" s="553"/>
      <c r="AC28" t="s">
        <v>21</v>
      </c>
      <c r="AD28">
        <v>233</v>
      </c>
      <c r="AE28">
        <v>1</v>
      </c>
      <c r="AF28">
        <v>139</v>
      </c>
      <c r="AG28">
        <v>14.999999999999996</v>
      </c>
      <c r="AH28">
        <v>5295</v>
      </c>
      <c r="AI28">
        <v>59.999999999999993</v>
      </c>
      <c r="AJ28">
        <v>185.99999999999997</v>
      </c>
      <c r="AK28">
        <v>318.99999999999989</v>
      </c>
      <c r="AL28">
        <v>39</v>
      </c>
      <c r="AM28">
        <v>32</v>
      </c>
      <c r="AN28">
        <v>135.00000000000003</v>
      </c>
      <c r="AO28"/>
      <c r="AP28">
        <v>9</v>
      </c>
      <c r="AQ28">
        <v>50.000000000000007</v>
      </c>
      <c r="AR28">
        <v>46761.000000000007</v>
      </c>
      <c r="AS28">
        <v>83.000000000000014</v>
      </c>
      <c r="AT28">
        <v>50.000000000000014</v>
      </c>
      <c r="AU28">
        <v>563.99999999999977</v>
      </c>
      <c r="AV28" s="553">
        <v>53971.000000000029</v>
      </c>
      <c r="AW28" s="553"/>
      <c r="AX28" s="553"/>
      <c r="AY28" s="553"/>
      <c r="AZ28" s="554"/>
      <c r="BK28" s="571"/>
    </row>
    <row r="29" spans="1:63" s="555" customFormat="1" ht="23.25" customHeight="1">
      <c r="A29" s="543"/>
      <c r="B29" s="572" t="s">
        <v>22</v>
      </c>
      <c r="C29" s="573">
        <v>2166.9999999999995</v>
      </c>
      <c r="D29" s="574"/>
      <c r="E29" s="574">
        <v>390.99999999999994</v>
      </c>
      <c r="F29" s="574">
        <v>124.00000000000001</v>
      </c>
      <c r="G29" s="574">
        <v>1938.0000000000005</v>
      </c>
      <c r="H29" s="574">
        <v>36</v>
      </c>
      <c r="I29" s="574">
        <v>528.00000000000023</v>
      </c>
      <c r="J29" s="574">
        <v>692.00000000000023</v>
      </c>
      <c r="K29" s="574">
        <v>487.0000000000004</v>
      </c>
      <c r="L29" s="574">
        <v>324.99999999999989</v>
      </c>
      <c r="M29" s="574">
        <v>782.99999999999989</v>
      </c>
      <c r="N29" s="574">
        <v>200</v>
      </c>
      <c r="O29" s="574">
        <v>395.99999999999994</v>
      </c>
      <c r="P29" s="574">
        <v>8</v>
      </c>
      <c r="Q29" s="574">
        <v>207.99999999999997</v>
      </c>
      <c r="R29" s="574">
        <v>142.99999999999997</v>
      </c>
      <c r="S29" s="575">
        <v>388</v>
      </c>
      <c r="T29" s="576">
        <f t="shared" si="0"/>
        <v>8814</v>
      </c>
      <c r="U29" s="577">
        <f t="shared" si="1"/>
        <v>1.3037150109160612E-2</v>
      </c>
      <c r="V29" s="567"/>
      <c r="W29" s="578">
        <v>87466.999999999985</v>
      </c>
      <c r="X29" s="568"/>
      <c r="Y29" s="553"/>
      <c r="Z29" s="553"/>
      <c r="AA29" s="553"/>
      <c r="AB29" s="553"/>
      <c r="AC29" t="s">
        <v>22</v>
      </c>
      <c r="AD29">
        <v>2166.9999999999995</v>
      </c>
      <c r="AE29"/>
      <c r="AF29">
        <v>390.99999999999994</v>
      </c>
      <c r="AG29">
        <v>124.00000000000001</v>
      </c>
      <c r="AH29">
        <v>1938.0000000000005</v>
      </c>
      <c r="AI29">
        <v>36</v>
      </c>
      <c r="AJ29">
        <v>528.00000000000023</v>
      </c>
      <c r="AK29">
        <v>692.00000000000023</v>
      </c>
      <c r="AL29">
        <v>487.0000000000004</v>
      </c>
      <c r="AM29">
        <v>324.99999999999989</v>
      </c>
      <c r="AN29">
        <v>782.99999999999989</v>
      </c>
      <c r="AO29">
        <v>200</v>
      </c>
      <c r="AP29">
        <v>395.99999999999994</v>
      </c>
      <c r="AQ29">
        <v>8</v>
      </c>
      <c r="AR29">
        <v>87466.999999999985</v>
      </c>
      <c r="AS29">
        <v>207.99999999999997</v>
      </c>
      <c r="AT29">
        <v>142.99999999999997</v>
      </c>
      <c r="AU29">
        <v>388</v>
      </c>
      <c r="AV29" s="553">
        <v>96281.000000000029</v>
      </c>
      <c r="AW29" s="553"/>
      <c r="AX29" s="553"/>
      <c r="AY29" s="553"/>
      <c r="AZ29" s="554"/>
    </row>
    <row r="30" spans="1:63" s="555" customFormat="1" ht="23.25" customHeight="1" thickBot="1">
      <c r="A30" s="543"/>
      <c r="B30" s="95" t="s">
        <v>133</v>
      </c>
      <c r="C30" s="579">
        <f>SUM(C5:C29)</f>
        <v>64084.000000000015</v>
      </c>
      <c r="D30" s="580">
        <f>SUM(D5:D29)</f>
        <v>70</v>
      </c>
      <c r="E30" s="580">
        <f t="shared" ref="E30:S30" si="2">SUM(E5:E29)</f>
        <v>28528.000000000029</v>
      </c>
      <c r="F30" s="580">
        <f t="shared" si="2"/>
        <v>10532.999999999998</v>
      </c>
      <c r="G30" s="580">
        <f t="shared" si="2"/>
        <v>356555.00000000023</v>
      </c>
      <c r="H30" s="580">
        <f t="shared" si="2"/>
        <v>7831</v>
      </c>
      <c r="I30" s="580">
        <f t="shared" si="2"/>
        <v>28048</v>
      </c>
      <c r="J30" s="580">
        <f t="shared" si="2"/>
        <v>29646.999999999993</v>
      </c>
      <c r="K30" s="580">
        <f t="shared" si="2"/>
        <v>32323.000000000004</v>
      </c>
      <c r="L30" s="580">
        <f t="shared" si="2"/>
        <v>8516.0000000000018</v>
      </c>
      <c r="M30" s="580">
        <f t="shared" si="2"/>
        <v>40784.999999999985</v>
      </c>
      <c r="N30" s="580">
        <f t="shared" si="2"/>
        <v>4639.0000000000018</v>
      </c>
      <c r="O30" s="580">
        <f t="shared" si="2"/>
        <v>10743.000000000004</v>
      </c>
      <c r="P30" s="580">
        <f t="shared" si="2"/>
        <v>389</v>
      </c>
      <c r="Q30" s="580">
        <f t="shared" si="2"/>
        <v>12664.000000000004</v>
      </c>
      <c r="R30" s="580">
        <f t="shared" si="2"/>
        <v>4139.9999999999991</v>
      </c>
      <c r="S30" s="581">
        <f t="shared" si="2"/>
        <v>36573.000000000007</v>
      </c>
      <c r="T30" s="582">
        <f>SUM(T5:T29)</f>
        <v>676068.00000000023</v>
      </c>
      <c r="U30" s="96">
        <f t="shared" si="1"/>
        <v>1</v>
      </c>
      <c r="V30" s="569"/>
      <c r="W30" s="583">
        <f>SUM(W5:W29)</f>
        <v>6889968</v>
      </c>
      <c r="X30" s="570"/>
      <c r="Y30" s="553"/>
      <c r="Z30" s="553"/>
      <c r="AA30" s="553"/>
      <c r="AB30" s="553"/>
      <c r="AC30" t="s">
        <v>62</v>
      </c>
      <c r="AD30">
        <v>64083.999999999745</v>
      </c>
      <c r="AE30">
        <v>70</v>
      </c>
      <c r="AF30">
        <v>28527.999999999985</v>
      </c>
      <c r="AG30">
        <v>10533</v>
      </c>
      <c r="AH30">
        <v>356554.99999999959</v>
      </c>
      <c r="AI30">
        <v>7830.9999999999991</v>
      </c>
      <c r="AJ30">
        <v>28048.000000000091</v>
      </c>
      <c r="AK30">
        <v>29647.000000000087</v>
      </c>
      <c r="AL30">
        <v>32323.000000000011</v>
      </c>
      <c r="AM30">
        <v>8515.9999999999927</v>
      </c>
      <c r="AN30">
        <v>40785.00000000008</v>
      </c>
      <c r="AO30">
        <v>4639.0000000000036</v>
      </c>
      <c r="AP30">
        <v>10742.999999999989</v>
      </c>
      <c r="AQ30">
        <v>388.99999999999983</v>
      </c>
      <c r="AR30">
        <v>6889967.999999986</v>
      </c>
      <c r="AS30">
        <v>12663.999999999991</v>
      </c>
      <c r="AT30">
        <v>4140.0000000000036</v>
      </c>
      <c r="AU30">
        <v>36572.999999999956</v>
      </c>
      <c r="AV30" s="553">
        <v>7566036.0000000903</v>
      </c>
      <c r="AW30" s="553"/>
      <c r="AX30" s="553"/>
      <c r="AY30" s="553"/>
      <c r="AZ30" s="554"/>
    </row>
    <row r="31" spans="1:63" s="555" customFormat="1" ht="23.25" customHeight="1" thickTop="1" thickBot="1">
      <c r="A31" s="543"/>
      <c r="B31" s="97" t="s">
        <v>135</v>
      </c>
      <c r="C31" s="584">
        <f>+C$30/SUM($C30:$S$30)</f>
        <v>9.4789281551559898E-2</v>
      </c>
      <c r="D31" s="585">
        <f>+D$30/SUM($C30:$S$30)</f>
        <v>1.0353988060372622E-4</v>
      </c>
      <c r="E31" s="585">
        <f>+E$30/SUM($C30:$S$30)</f>
        <v>4.2196938769472919E-2</v>
      </c>
      <c r="F31" s="585">
        <f>+F$30/SUM($C30:$S$30)</f>
        <v>1.557979374855783E-2</v>
      </c>
      <c r="G31" s="585">
        <f>+G$30/SUM($C30:$S$30)</f>
        <v>0.52739517326659469</v>
      </c>
      <c r="H31" s="585">
        <f>+H$30/SUM($C30:$S$30)</f>
        <v>1.1583154357254001E-2</v>
      </c>
      <c r="I31" s="585">
        <f>+I$30/SUM($C30:$S$30)</f>
        <v>4.1486951016761614E-2</v>
      </c>
      <c r="J31" s="585">
        <f>+J$30/SUM($C30:$S$30)</f>
        <v>4.3852097717981008E-2</v>
      </c>
      <c r="K31" s="585">
        <f>+K$30/SUM($C30:$S$30)</f>
        <v>4.7810279439346327E-2</v>
      </c>
      <c r="L31" s="585">
        <f>+L$30/SUM($C30:$S$30)</f>
        <v>1.2596366046019037E-2</v>
      </c>
      <c r="M31" s="585">
        <f>+M$30/SUM($C30:$S$30)</f>
        <v>6.0326771863185316E-2</v>
      </c>
      <c r="N31" s="585">
        <f>+N$30/SUM($C30:$S$30)</f>
        <v>6.8617358017240872E-3</v>
      </c>
      <c r="O31" s="585">
        <f>+O$30/SUM($C30:$S$30)</f>
        <v>1.5890413390369017E-2</v>
      </c>
      <c r="P31" s="585">
        <f>+P$30/SUM($C30:$S$30)</f>
        <v>5.7538590792642142E-4</v>
      </c>
      <c r="Q31" s="585">
        <f>+Q$30/SUM($C30:$S$30)</f>
        <v>1.873184354236556E-2</v>
      </c>
      <c r="R31" s="585">
        <f>+R$30/SUM($C30:$S$30)</f>
        <v>6.1236443671346631E-3</v>
      </c>
      <c r="S31" s="586">
        <f>+S$30/SUM($C30:$S$30)</f>
        <v>5.4096629333143999E-2</v>
      </c>
      <c r="T31" s="587"/>
      <c r="U31" s="588"/>
      <c r="V31" s="567"/>
      <c r="W31" s="589"/>
      <c r="X31" s="568"/>
      <c r="Y31" s="553"/>
      <c r="Z31" s="553"/>
      <c r="AA31" s="553"/>
      <c r="AB31" s="553"/>
      <c r="AV31" s="553"/>
      <c r="AW31" s="553"/>
      <c r="AX31" s="553"/>
      <c r="AY31" s="553"/>
      <c r="AZ31" s="554"/>
    </row>
    <row r="32" spans="1:63" ht="18.75" customHeight="1">
      <c r="B32" s="98"/>
      <c r="C32" s="99"/>
      <c r="D32" s="100"/>
      <c r="E32" s="99"/>
      <c r="F32" s="98"/>
      <c r="G32" s="10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10"/>
      <c r="U32" s="94"/>
      <c r="V32" s="94"/>
      <c r="W32" s="94"/>
      <c r="X32" s="21"/>
      <c r="Y32"/>
      <c r="Z32"/>
      <c r="AA32"/>
      <c r="AB32"/>
      <c r="AV32" s="436">
        <f>+T30+W30</f>
        <v>7566036</v>
      </c>
      <c r="AW32"/>
      <c r="AX32"/>
      <c r="AY32"/>
      <c r="AZ32" s="23"/>
    </row>
    <row r="33" spans="2:52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92"/>
      <c r="U33" s="92"/>
      <c r="V33" s="92"/>
      <c r="W33" s="101"/>
      <c r="X33" s="804"/>
      <c r="Y33"/>
      <c r="Z33"/>
      <c r="AA33"/>
      <c r="AB33"/>
      <c r="AV33" s="436">
        <f>+AV30-AV32</f>
        <v>9.0338289737701416E-8</v>
      </c>
      <c r="AW33"/>
      <c r="AX33"/>
      <c r="AY33"/>
      <c r="AZ33" s="23"/>
    </row>
    <row r="34" spans="2:52" ht="18.75" customHeight="1">
      <c r="B34" s="98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99"/>
      <c r="U34" s="94"/>
      <c r="V34" s="94"/>
      <c r="W34" s="100"/>
      <c r="X34" s="806"/>
      <c r="Y34"/>
      <c r="Z34"/>
      <c r="AA34"/>
      <c r="AB34"/>
      <c r="AV34"/>
      <c r="AW34"/>
      <c r="AX34"/>
      <c r="AY34"/>
      <c r="AZ34" s="23"/>
    </row>
    <row r="35" spans="2:52" ht="18.75" customHeight="1">
      <c r="B35" s="98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  <c r="U35" s="92"/>
      <c r="V35" s="92"/>
      <c r="W35" s="102"/>
      <c r="X35" s="804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 s="23"/>
    </row>
    <row r="36" spans="2:52" ht="18.75" customHeight="1"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  <c r="U36" s="21"/>
      <c r="V36" s="94"/>
      <c r="W36" s="105"/>
      <c r="X36" s="2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 s="23"/>
    </row>
    <row r="37" spans="2:52" ht="18.75" customHeight="1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93"/>
      <c r="V37" s="92"/>
      <c r="W37" s="498">
        <f>T30/(T30+W30)</f>
        <v>8.935564144817712E-2</v>
      </c>
      <c r="X37" s="497"/>
      <c r="Y37" s="457"/>
      <c r="Z37" s="457"/>
      <c r="AA37" s="45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 s="23"/>
    </row>
    <row r="38" spans="2:52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8"/>
      <c r="P38" s="10"/>
      <c r="Q38" s="10"/>
      <c r="R38" s="10"/>
      <c r="S38" s="10"/>
      <c r="T38" s="10"/>
      <c r="U38" s="10"/>
      <c r="V38" s="94"/>
      <c r="W38" s="505"/>
      <c r="X38" s="504"/>
      <c r="Y38" s="457"/>
      <c r="Z38" s="457"/>
      <c r="AA38" s="457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 s="23"/>
    </row>
    <row r="39" spans="2:52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8"/>
      <c r="P39" s="10"/>
      <c r="Q39" s="10"/>
      <c r="R39" s="10"/>
      <c r="S39" s="10"/>
      <c r="T39" s="10"/>
      <c r="U39" s="10"/>
      <c r="V39" s="92"/>
      <c r="W39" s="506"/>
      <c r="X39" s="497"/>
      <c r="Y39" s="461"/>
      <c r="Z39" s="462"/>
      <c r="AA39" s="461"/>
      <c r="AI39" s="49"/>
      <c r="AJ39" s="107"/>
      <c r="AL39" s="23"/>
      <c r="AM39" s="23"/>
      <c r="AN39" s="23"/>
      <c r="AO39" s="23"/>
      <c r="AP39" s="23"/>
      <c r="AQ39" s="23"/>
      <c r="AS39" s="23"/>
      <c r="AT39" s="23"/>
      <c r="AU39" s="23"/>
      <c r="AV39" s="23"/>
      <c r="AW39" s="23"/>
      <c r="AX39" s="23"/>
      <c r="AY39" s="23"/>
      <c r="AZ39" s="23"/>
    </row>
    <row r="40" spans="2:52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9"/>
      <c r="S40" s="10"/>
      <c r="T40" s="10"/>
      <c r="U40" s="10"/>
      <c r="V40" s="94"/>
      <c r="W40" s="506"/>
      <c r="X40" s="504"/>
      <c r="Y40" s="461"/>
      <c r="Z40" s="461"/>
      <c r="AA40" s="461"/>
      <c r="AI40" s="49"/>
      <c r="AJ40" s="49"/>
      <c r="AL40" s="23"/>
      <c r="AM40" s="23"/>
      <c r="AN40" s="23"/>
      <c r="AO40" s="23"/>
      <c r="AP40" s="23"/>
      <c r="AQ40" s="23"/>
      <c r="AS40" s="23"/>
      <c r="AT40" s="23"/>
      <c r="AU40" s="23"/>
      <c r="AV40" s="23"/>
      <c r="AW40" s="23"/>
      <c r="AX40" s="23"/>
      <c r="AY40" s="23"/>
      <c r="AZ40" s="23"/>
    </row>
    <row r="41" spans="2:52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92"/>
      <c r="W41" s="506"/>
      <c r="X41" s="497"/>
      <c r="Y41" s="461"/>
      <c r="Z41" s="461"/>
      <c r="AA41" s="461"/>
      <c r="AI41" s="49"/>
      <c r="AJ41" s="49"/>
      <c r="AL41" s="23"/>
      <c r="AM41" s="23"/>
      <c r="AN41" s="23"/>
      <c r="AO41" s="23"/>
      <c r="AP41" s="23"/>
      <c r="AQ41" s="23"/>
      <c r="AS41" s="23"/>
      <c r="AT41" s="23"/>
      <c r="AU41" s="23"/>
      <c r="AV41" s="23"/>
      <c r="AW41" s="23"/>
      <c r="AX41" s="23"/>
      <c r="AY41" s="23"/>
      <c r="AZ41" s="23"/>
    </row>
    <row r="42" spans="2:52" ht="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4"/>
      <c r="W42" s="506"/>
      <c r="X42" s="461" t="s">
        <v>134</v>
      </c>
      <c r="Y42" s="473">
        <f>W30</f>
        <v>6889968</v>
      </c>
      <c r="Z42" s="467"/>
      <c r="AA42" s="467"/>
      <c r="AI42" s="49"/>
      <c r="AJ42" s="48"/>
      <c r="AK42" s="49"/>
      <c r="AL42" s="23"/>
      <c r="AM42" s="23"/>
      <c r="AN42" s="23"/>
      <c r="AO42" s="23"/>
      <c r="AP42" s="23"/>
      <c r="AQ42" s="23"/>
      <c r="AS42" s="23"/>
      <c r="AT42" s="23"/>
      <c r="AU42" s="23"/>
      <c r="AV42" s="23"/>
      <c r="AW42" s="23"/>
      <c r="AX42" s="23"/>
      <c r="AY42" s="23"/>
      <c r="AZ42" s="23"/>
    </row>
    <row r="43" spans="2:5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92"/>
      <c r="W43" s="506"/>
      <c r="X43" s="461" t="s">
        <v>120</v>
      </c>
      <c r="Y43" s="473">
        <f>+G30</f>
        <v>356555.00000000023</v>
      </c>
      <c r="Z43" s="507">
        <f>+Y43/$Y$54</f>
        <v>0.52739517326659469</v>
      </c>
      <c r="AA43" s="467"/>
      <c r="AI43" s="49"/>
      <c r="AL43" s="23"/>
      <c r="AM43" s="23"/>
      <c r="AN43" s="23"/>
      <c r="AO43" s="23"/>
      <c r="AP43" s="23"/>
      <c r="AQ43" s="23"/>
      <c r="AS43" s="23"/>
      <c r="AT43" s="23"/>
      <c r="AU43" s="23"/>
      <c r="AV43" s="23"/>
      <c r="AW43" s="23"/>
      <c r="AX43" s="23"/>
      <c r="AY43" s="23"/>
      <c r="AZ43" s="23"/>
    </row>
    <row r="44" spans="2:52" ht="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  <c r="O44" s="34"/>
      <c r="P44" s="10"/>
      <c r="Q44" s="10"/>
      <c r="R44" s="10"/>
      <c r="S44" s="10"/>
      <c r="T44" s="10"/>
      <c r="U44" s="10"/>
      <c r="V44" s="94"/>
      <c r="W44" s="506"/>
      <c r="X44" s="461" t="s">
        <v>116</v>
      </c>
      <c r="Y44" s="473">
        <f>C30</f>
        <v>64084.000000000015</v>
      </c>
      <c r="Z44" s="507">
        <f>+Y44/$Y$54</f>
        <v>9.4789281551559898E-2</v>
      </c>
      <c r="AA44" s="467"/>
      <c r="AI44" s="49"/>
    </row>
    <row r="45" spans="2:5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34"/>
      <c r="P45" s="10"/>
      <c r="Q45" s="10"/>
      <c r="R45" s="10"/>
      <c r="S45" s="10"/>
      <c r="T45" s="10"/>
      <c r="U45" s="10"/>
      <c r="V45" s="92"/>
      <c r="W45" s="506"/>
      <c r="X45" s="461" t="s">
        <v>126</v>
      </c>
      <c r="Y45" s="473">
        <f>M30</f>
        <v>40784.999999999985</v>
      </c>
      <c r="Z45" s="507">
        <f>+Y45/$Y$54</f>
        <v>6.0326771863185316E-2</v>
      </c>
      <c r="AA45" s="467"/>
      <c r="AI45" s="49"/>
    </row>
    <row r="46" spans="2:52" ht="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  <c r="O46" s="34"/>
      <c r="P46" s="10"/>
      <c r="Q46" s="10"/>
      <c r="R46" s="10"/>
      <c r="S46" s="10"/>
      <c r="T46" s="10"/>
      <c r="U46" s="10"/>
      <c r="V46" s="94"/>
      <c r="W46" s="506"/>
      <c r="X46" s="461" t="s">
        <v>123</v>
      </c>
      <c r="Y46" s="473">
        <f>J30</f>
        <v>29646.999999999993</v>
      </c>
      <c r="Z46" s="507">
        <f>+Y46/$Y$54</f>
        <v>4.3852097717981008E-2</v>
      </c>
      <c r="AA46" s="467"/>
      <c r="AI46" s="49"/>
    </row>
    <row r="47" spans="2:5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  <c r="O47" s="34"/>
      <c r="P47" s="10"/>
      <c r="Q47" s="10"/>
      <c r="R47" s="10"/>
      <c r="S47" s="10"/>
      <c r="T47" s="10"/>
      <c r="U47" s="10"/>
      <c r="V47" s="92"/>
      <c r="W47" s="506"/>
      <c r="X47" s="461" t="s">
        <v>132</v>
      </c>
      <c r="Y47" s="473">
        <f>S30</f>
        <v>36573.000000000007</v>
      </c>
      <c r="Z47" s="507">
        <f>+Y48/$Y$54</f>
        <v>4.7810279439346327E-2</v>
      </c>
      <c r="AA47" s="467"/>
      <c r="AI47" s="49"/>
    </row>
    <row r="48" spans="2:52" ht="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  <c r="O48" s="34"/>
      <c r="P48" s="10"/>
      <c r="Q48" s="10"/>
      <c r="R48" s="10"/>
      <c r="S48" s="10"/>
      <c r="T48" s="10"/>
      <c r="U48" s="10"/>
      <c r="V48" s="94"/>
      <c r="W48" s="506"/>
      <c r="X48" s="461" t="s">
        <v>124</v>
      </c>
      <c r="Y48" s="473">
        <f>K30</f>
        <v>32323.000000000004</v>
      </c>
      <c r="Z48" s="507">
        <f>+Y47/$Y$54</f>
        <v>5.4096629333143999E-2</v>
      </c>
      <c r="AA48" s="467"/>
      <c r="AI48" s="49"/>
    </row>
    <row r="49" spans="2:5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  <c r="O49" s="34"/>
      <c r="P49" s="10"/>
      <c r="Q49" s="10"/>
      <c r="R49" s="10"/>
      <c r="S49" s="10"/>
      <c r="T49" s="10"/>
      <c r="U49" s="10"/>
      <c r="V49" s="92"/>
      <c r="W49" s="506"/>
      <c r="X49" s="461" t="s">
        <v>122</v>
      </c>
      <c r="Y49" s="473">
        <f>I30</f>
        <v>28048</v>
      </c>
      <c r="Z49" s="507">
        <f>+Y49/$Y$54</f>
        <v>4.1486951016761614E-2</v>
      </c>
      <c r="AA49" s="467"/>
      <c r="AI49" s="49"/>
    </row>
    <row r="50" spans="2:52" ht="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3"/>
      <c r="O50" s="34"/>
      <c r="P50" s="10"/>
      <c r="Q50" s="10"/>
      <c r="R50" s="10"/>
      <c r="S50" s="10"/>
      <c r="T50" s="10"/>
      <c r="U50" s="10"/>
      <c r="V50" s="94"/>
      <c r="W50" s="506"/>
      <c r="X50" s="461" t="s">
        <v>118</v>
      </c>
      <c r="Y50" s="473">
        <f>E30</f>
        <v>28528.000000000029</v>
      </c>
      <c r="Z50" s="507">
        <f>+Y50/$Y$54</f>
        <v>4.2196938769472919E-2</v>
      </c>
      <c r="AA50" s="467"/>
      <c r="AI50" s="49"/>
    </row>
    <row r="51" spans="2:5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3"/>
      <c r="O51" s="34"/>
      <c r="P51" s="10"/>
      <c r="Q51" s="10"/>
      <c r="R51" s="10"/>
      <c r="S51" s="10"/>
      <c r="T51" s="10"/>
      <c r="U51" s="10"/>
      <c r="V51" s="92"/>
      <c r="W51" s="506"/>
      <c r="X51" s="461" t="s">
        <v>130</v>
      </c>
      <c r="Y51" s="473">
        <f>Q30</f>
        <v>12664.000000000004</v>
      </c>
      <c r="Z51" s="507">
        <f>+Y51/$Y$54</f>
        <v>1.873184354236556E-2</v>
      </c>
      <c r="AA51" s="467"/>
      <c r="AI51" s="49"/>
    </row>
    <row r="52" spans="2:52" ht="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0"/>
      <c r="P52" s="34"/>
      <c r="Q52" s="10"/>
      <c r="R52" s="10"/>
      <c r="S52" s="10"/>
      <c r="T52" s="10"/>
      <c r="U52" s="10"/>
      <c r="V52" s="94"/>
      <c r="W52" s="506"/>
      <c r="X52" s="461" t="s">
        <v>128</v>
      </c>
      <c r="Y52" s="473">
        <f>O30</f>
        <v>10743.000000000004</v>
      </c>
      <c r="Z52" s="507">
        <f>+Y52/$Y$54</f>
        <v>1.5890413390369017E-2</v>
      </c>
      <c r="AA52" s="467"/>
      <c r="AC52" s="46"/>
      <c r="AI52" s="49"/>
    </row>
    <row r="53" spans="2:5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4"/>
      <c r="P53" s="10"/>
      <c r="Q53" s="10"/>
      <c r="R53" s="10"/>
      <c r="S53" s="10"/>
      <c r="T53" s="10"/>
      <c r="U53" s="111"/>
      <c r="V53" s="92"/>
      <c r="W53" s="506"/>
      <c r="X53" s="461" t="s">
        <v>136</v>
      </c>
      <c r="Y53" s="473">
        <f>SUM(Y55:Y61)</f>
        <v>36118</v>
      </c>
      <c r="Z53" s="507">
        <f>+Y53/$Y$54</f>
        <v>5.3423620109219763E-2</v>
      </c>
      <c r="AA53" s="467"/>
      <c r="AC53" s="23"/>
      <c r="AI53" s="49"/>
    </row>
    <row r="54" spans="2:52" ht="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10"/>
      <c r="R54" s="10"/>
      <c r="S54" s="10"/>
      <c r="T54" s="10"/>
      <c r="U54" s="111"/>
      <c r="V54" s="94"/>
      <c r="W54" s="506"/>
      <c r="X54" s="461" t="s">
        <v>23</v>
      </c>
      <c r="Y54" s="473">
        <f>SUM(Y43:Y53)</f>
        <v>676068.00000000023</v>
      </c>
      <c r="Z54" s="507">
        <f>Y54/T30</f>
        <v>1</v>
      </c>
      <c r="AA54" s="508"/>
      <c r="AC54" s="112"/>
      <c r="AI54" s="49"/>
    </row>
    <row r="55" spans="2:5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4"/>
      <c r="P55" s="34"/>
      <c r="Q55" s="10"/>
      <c r="R55" s="10"/>
      <c r="S55" s="10"/>
      <c r="T55" s="10"/>
      <c r="U55" s="111"/>
      <c r="V55" s="92"/>
      <c r="W55" s="506"/>
      <c r="X55" s="461" t="s">
        <v>119</v>
      </c>
      <c r="Y55" s="473">
        <f>F30</f>
        <v>10532.999999999998</v>
      </c>
      <c r="Z55" s="467"/>
      <c r="AA55" s="467"/>
      <c r="AC55" s="23"/>
      <c r="AI55" s="49"/>
    </row>
    <row r="56" spans="2:5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34"/>
      <c r="P56" s="34"/>
      <c r="Q56" s="10"/>
      <c r="R56" s="10"/>
      <c r="S56" s="10"/>
      <c r="T56" s="10"/>
      <c r="U56" s="111"/>
      <c r="V56" s="13"/>
      <c r="W56" s="506"/>
      <c r="X56" s="461" t="s">
        <v>125</v>
      </c>
      <c r="Y56" s="473">
        <f>L30</f>
        <v>8516.0000000000018</v>
      </c>
      <c r="Z56" s="467"/>
      <c r="AA56" s="467"/>
      <c r="AC56" s="23"/>
      <c r="AI56" s="49"/>
    </row>
    <row r="57" spans="2:52" ht="16.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34"/>
      <c r="P57" s="34"/>
      <c r="Q57" s="10"/>
      <c r="R57" s="10"/>
      <c r="S57" s="10"/>
      <c r="T57" s="10"/>
      <c r="U57" s="111"/>
      <c r="V57" s="113"/>
      <c r="W57" s="506"/>
      <c r="X57" s="461" t="s">
        <v>121</v>
      </c>
      <c r="Y57" s="473">
        <f>H30</f>
        <v>7831</v>
      </c>
      <c r="Z57" s="467"/>
      <c r="AA57" s="467"/>
      <c r="AC57" s="23"/>
      <c r="AI57" s="49"/>
    </row>
    <row r="58" spans="2:5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34"/>
      <c r="P58" s="34"/>
      <c r="Q58" s="10"/>
      <c r="R58" s="10"/>
      <c r="S58" s="10"/>
      <c r="T58" s="10"/>
      <c r="U58" s="111"/>
      <c r="V58" s="114"/>
      <c r="W58" s="506"/>
      <c r="X58" s="461" t="s">
        <v>131</v>
      </c>
      <c r="Y58" s="473">
        <f>R30</f>
        <v>4139.9999999999991</v>
      </c>
      <c r="Z58" s="467"/>
      <c r="AA58" s="476"/>
      <c r="AC58" s="23"/>
      <c r="AI58" s="49"/>
    </row>
    <row r="59" spans="2:5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34"/>
      <c r="P59" s="34"/>
      <c r="Q59" s="10"/>
      <c r="R59" s="10"/>
      <c r="S59" s="10"/>
      <c r="T59" s="10"/>
      <c r="U59" s="111"/>
      <c r="V59" s="13"/>
      <c r="W59" s="506"/>
      <c r="X59" s="461" t="s">
        <v>127</v>
      </c>
      <c r="Y59" s="473">
        <f>N30</f>
        <v>4639.0000000000018</v>
      </c>
      <c r="Z59" s="467"/>
      <c r="AA59" s="476"/>
      <c r="AC59" s="23"/>
      <c r="AI59" s="49"/>
    </row>
    <row r="60" spans="2:5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34"/>
      <c r="P60" s="34"/>
      <c r="Q60" s="10"/>
      <c r="R60" s="10"/>
      <c r="S60" s="10"/>
      <c r="T60" s="10"/>
      <c r="U60" s="115"/>
      <c r="V60" s="13"/>
      <c r="W60" s="506"/>
      <c r="X60" s="461" t="s">
        <v>129</v>
      </c>
      <c r="Y60" s="473">
        <f>P30</f>
        <v>389</v>
      </c>
      <c r="Z60" s="467"/>
      <c r="AA60" s="476"/>
      <c r="AC60" s="23"/>
    </row>
    <row r="61" spans="2:5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4"/>
      <c r="P61" s="34"/>
      <c r="Q61" s="10"/>
      <c r="R61" s="10"/>
      <c r="S61" s="10"/>
      <c r="T61" s="10"/>
      <c r="U61" s="111"/>
      <c r="V61" s="13"/>
      <c r="W61" s="506"/>
      <c r="X61" s="462" t="s">
        <v>1695</v>
      </c>
      <c r="Y61" s="473">
        <f>+D30</f>
        <v>70</v>
      </c>
      <c r="Z61" s="467"/>
      <c r="AA61" s="467"/>
      <c r="AL61" s="23"/>
      <c r="AM61" s="23"/>
      <c r="AN61" s="23"/>
      <c r="AO61" s="23"/>
      <c r="AP61" s="23"/>
      <c r="AQ61" s="23"/>
      <c r="AS61" s="23"/>
      <c r="AT61" s="23"/>
      <c r="AU61" s="23"/>
      <c r="AV61" s="23"/>
      <c r="AW61" s="23"/>
      <c r="AX61" s="23"/>
      <c r="AY61" s="23"/>
      <c r="AZ61" s="23"/>
    </row>
    <row r="62" spans="2:52">
      <c r="B62" s="98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3"/>
      <c r="U62" s="13"/>
      <c r="V62" s="13"/>
      <c r="W62" s="102"/>
      <c r="X62" s="18"/>
    </row>
    <row r="63" spans="2:52" ht="15">
      <c r="B63" s="99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3"/>
      <c r="U63" s="13"/>
      <c r="V63" s="13"/>
      <c r="W63" s="102"/>
      <c r="X63" s="18"/>
      <c r="Z63" s="49"/>
    </row>
    <row r="64" spans="2:52" ht="15">
      <c r="B64" s="9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3"/>
      <c r="U64" s="13"/>
      <c r="V64" s="13"/>
      <c r="W64" s="102"/>
      <c r="X64" s="18"/>
      <c r="Z64" s="49"/>
    </row>
    <row r="65" spans="2:28" ht="15">
      <c r="B65" s="99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3"/>
      <c r="U65" s="13"/>
      <c r="V65" s="13"/>
      <c r="W65" s="102"/>
      <c r="X65" s="18"/>
      <c r="Z65" s="49"/>
    </row>
    <row r="66" spans="2:28" ht="15">
      <c r="B66" s="9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3"/>
      <c r="U66" s="13"/>
      <c r="V66" s="13"/>
      <c r="W66" s="102"/>
      <c r="X66" s="18"/>
      <c r="Z66" s="49"/>
    </row>
    <row r="67" spans="2:28" ht="15">
      <c r="B67" s="9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3"/>
      <c r="U67" s="13"/>
      <c r="V67" s="13"/>
      <c r="W67" s="102"/>
      <c r="X67" s="18"/>
      <c r="Z67" s="49"/>
    </row>
    <row r="68" spans="2:28" ht="15">
      <c r="B68" s="9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3"/>
      <c r="U68" s="13"/>
      <c r="V68" s="13"/>
      <c r="W68" s="102"/>
      <c r="X68" s="18"/>
      <c r="Z68" s="49"/>
    </row>
    <row r="69" spans="2:28" ht="15">
      <c r="B69" s="9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3"/>
      <c r="U69" s="13"/>
      <c r="V69" s="13"/>
      <c r="W69" s="102"/>
      <c r="X69" s="18"/>
      <c r="Z69" s="49"/>
    </row>
    <row r="70" spans="2:28" ht="15">
      <c r="B70" s="9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3"/>
      <c r="U70" s="13"/>
      <c r="V70" s="13"/>
      <c r="W70" s="102"/>
      <c r="X70" s="18"/>
      <c r="Z70" s="49"/>
    </row>
    <row r="71" spans="2:28" ht="15">
      <c r="B71" s="9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"/>
      <c r="R71" s="116"/>
      <c r="S71" s="102"/>
      <c r="T71" s="13"/>
      <c r="U71" s="13"/>
      <c r="V71" s="13"/>
      <c r="W71" s="102"/>
      <c r="X71" s="18"/>
      <c r="Z71" s="49"/>
    </row>
    <row r="72" spans="2:28" ht="15">
      <c r="B72" s="9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"/>
      <c r="R72" s="116"/>
      <c r="S72" s="102"/>
      <c r="T72" s="13"/>
      <c r="U72" s="13"/>
      <c r="V72" s="13"/>
      <c r="W72" s="102"/>
      <c r="X72" s="18"/>
    </row>
    <row r="73" spans="2:28" ht="18">
      <c r="B73" s="4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"/>
      <c r="R73" s="116"/>
      <c r="S73" s="102"/>
      <c r="T73" s="10"/>
      <c r="U73" s="10"/>
      <c r="W73" s="102"/>
    </row>
    <row r="74" spans="2:28" ht="15.75">
      <c r="B74" s="117"/>
      <c r="C74" s="13"/>
      <c r="D74" s="13"/>
      <c r="E74" s="13"/>
      <c r="F74" s="13"/>
      <c r="G74" s="13"/>
      <c r="H74" s="13"/>
      <c r="I74" s="13"/>
      <c r="J74" s="13"/>
      <c r="K74" s="10"/>
      <c r="L74" s="10"/>
      <c r="M74" s="10"/>
      <c r="N74" s="10"/>
      <c r="O74" s="10"/>
      <c r="P74" s="10"/>
      <c r="Q74" s="10"/>
      <c r="R74" s="116"/>
      <c r="S74" s="10"/>
      <c r="T74" s="10"/>
      <c r="U74" s="10"/>
      <c r="W74" s="10"/>
    </row>
    <row r="75" spans="2:28">
      <c r="B75" s="13"/>
      <c r="C75" s="13"/>
      <c r="D75" s="13"/>
      <c r="E75" s="13"/>
      <c r="F75" s="13"/>
      <c r="G75" s="13"/>
      <c r="H75" s="13"/>
      <c r="I75" s="13"/>
      <c r="J75" s="13"/>
      <c r="K75" s="10"/>
      <c r="L75" s="10"/>
      <c r="M75" s="10"/>
      <c r="N75" s="10"/>
      <c r="O75" s="10"/>
      <c r="P75" s="10"/>
      <c r="Q75" s="10"/>
      <c r="R75" s="116"/>
      <c r="S75" s="10"/>
      <c r="T75" s="10"/>
      <c r="U75" s="10"/>
      <c r="W75" s="10"/>
    </row>
    <row r="76" spans="2:28">
      <c r="B76" s="13"/>
      <c r="C76" s="13"/>
      <c r="D76" s="13"/>
      <c r="E76" s="13"/>
      <c r="F76" s="13"/>
      <c r="G76" s="13"/>
      <c r="H76" s="13"/>
      <c r="I76" s="66"/>
      <c r="J76" s="66"/>
      <c r="K76" s="66"/>
      <c r="L76" s="66"/>
      <c r="M76" s="66"/>
      <c r="N76" s="66"/>
      <c r="O76" s="66"/>
      <c r="P76" s="66"/>
      <c r="Q76" s="10"/>
      <c r="R76" s="116"/>
      <c r="S76" s="66"/>
      <c r="T76" s="66"/>
      <c r="U76" s="66"/>
      <c r="V76" s="66"/>
      <c r="W76" s="66"/>
      <c r="X76" s="118"/>
      <c r="Y76" s="118"/>
      <c r="Z76" s="118"/>
      <c r="AA76" s="119"/>
      <c r="AB76" s="119"/>
    </row>
    <row r="77" spans="2:28">
      <c r="B77" s="13"/>
      <c r="C77" s="13"/>
      <c r="D77" s="13"/>
      <c r="E77" s="13"/>
      <c r="F77" s="13"/>
      <c r="G77" s="13"/>
      <c r="H77" s="13"/>
      <c r="I77" s="68"/>
      <c r="J77" s="68"/>
      <c r="K77" s="68"/>
      <c r="L77" s="68"/>
      <c r="M77" s="68"/>
      <c r="N77" s="68"/>
      <c r="O77" s="68"/>
      <c r="P77" s="68"/>
      <c r="Q77" s="10"/>
      <c r="R77" s="116"/>
      <c r="S77" s="68"/>
      <c r="T77" s="68"/>
      <c r="U77" s="68"/>
      <c r="V77" s="68"/>
      <c r="W77" s="68"/>
      <c r="X77" s="19"/>
      <c r="Y77" s="19"/>
      <c r="Z77" s="19"/>
      <c r="AA77" s="19"/>
      <c r="AB77" s="120"/>
    </row>
    <row r="78" spans="2:28">
      <c r="B78" s="13"/>
      <c r="C78" s="13"/>
      <c r="D78" s="13"/>
      <c r="E78" s="13"/>
      <c r="F78" s="13"/>
      <c r="G78" s="13"/>
      <c r="H78" s="13"/>
      <c r="I78" s="68"/>
      <c r="J78" s="68"/>
      <c r="K78" s="68"/>
      <c r="L78" s="68"/>
      <c r="M78" s="68"/>
      <c r="N78" s="68"/>
      <c r="O78" s="68"/>
      <c r="P78" s="68"/>
      <c r="Q78" s="10"/>
      <c r="R78" s="116"/>
      <c r="S78" s="68"/>
      <c r="T78" s="68"/>
      <c r="U78" s="68"/>
      <c r="V78" s="68"/>
      <c r="W78" s="68"/>
      <c r="X78" s="19"/>
      <c r="Y78" s="19"/>
      <c r="Z78" s="19"/>
      <c r="AA78" s="19"/>
      <c r="AB78" s="120"/>
    </row>
    <row r="79" spans="2:28">
      <c r="B79" s="13"/>
      <c r="C79" s="78"/>
      <c r="D79" s="78"/>
      <c r="E79" s="78"/>
      <c r="F79" s="78"/>
      <c r="G79" s="78"/>
      <c r="H79" s="78"/>
      <c r="I79" s="68"/>
      <c r="J79" s="68"/>
      <c r="K79" s="68"/>
      <c r="L79" s="68"/>
      <c r="M79" s="68"/>
      <c r="N79" s="68"/>
      <c r="O79" s="68"/>
      <c r="P79" s="68"/>
      <c r="Q79" s="10"/>
      <c r="R79" s="116"/>
      <c r="S79" s="68"/>
      <c r="T79" s="68"/>
      <c r="U79" s="68"/>
      <c r="V79" s="68"/>
      <c r="W79" s="68"/>
      <c r="X79" s="19"/>
      <c r="Y79" s="19"/>
      <c r="Z79" s="19"/>
      <c r="AA79" s="19"/>
      <c r="AB79" s="120"/>
    </row>
    <row r="80" spans="2:28">
      <c r="B80" s="13"/>
      <c r="C80" s="78"/>
      <c r="D80" s="78"/>
      <c r="E80" s="78"/>
      <c r="F80" s="78"/>
      <c r="G80" s="78"/>
      <c r="H80" s="78"/>
      <c r="I80" s="68"/>
      <c r="J80" s="68"/>
      <c r="K80" s="68"/>
      <c r="L80" s="68"/>
      <c r="M80" s="68"/>
      <c r="N80" s="68"/>
      <c r="O80" s="68"/>
      <c r="P80" s="68"/>
      <c r="Q80" s="10"/>
      <c r="R80" s="116"/>
      <c r="S80" s="68"/>
      <c r="T80" s="68"/>
      <c r="U80" s="68"/>
      <c r="V80" s="68"/>
      <c r="W80" s="68"/>
      <c r="X80" s="19"/>
      <c r="Y80" s="19"/>
      <c r="Z80" s="19"/>
      <c r="AA80" s="19"/>
      <c r="AB80" s="120"/>
    </row>
    <row r="81" spans="2:28">
      <c r="B81" s="13"/>
      <c r="C81" s="78"/>
      <c r="D81" s="78"/>
      <c r="E81" s="78"/>
      <c r="F81" s="78"/>
      <c r="G81" s="78"/>
      <c r="H81" s="78"/>
      <c r="I81" s="68"/>
      <c r="J81" s="68"/>
      <c r="K81" s="68"/>
      <c r="L81" s="68"/>
      <c r="M81" s="68"/>
      <c r="N81" s="68"/>
      <c r="O81" s="68"/>
      <c r="P81" s="68"/>
      <c r="Q81" s="10"/>
      <c r="R81" s="116"/>
      <c r="S81" s="68"/>
      <c r="T81" s="68"/>
      <c r="U81" s="68"/>
      <c r="V81" s="68"/>
      <c r="W81" s="68"/>
      <c r="X81" s="19"/>
      <c r="Y81" s="19"/>
      <c r="Z81" s="19"/>
      <c r="AA81" s="19"/>
      <c r="AB81" s="120"/>
    </row>
    <row r="82" spans="2:28">
      <c r="B82" s="13"/>
      <c r="C82" s="78"/>
      <c r="D82" s="78"/>
      <c r="E82" s="78"/>
      <c r="F82" s="78"/>
      <c r="G82" s="78"/>
      <c r="H82" s="78"/>
      <c r="I82" s="68"/>
      <c r="J82" s="68"/>
      <c r="K82" s="68"/>
      <c r="L82" s="68"/>
      <c r="M82" s="68"/>
      <c r="N82" s="68"/>
      <c r="O82" s="68"/>
      <c r="P82" s="68"/>
      <c r="Q82" s="10"/>
      <c r="R82" s="116"/>
      <c r="S82" s="68"/>
      <c r="T82" s="68"/>
      <c r="U82" s="68"/>
      <c r="V82" s="68"/>
      <c r="W82" s="68"/>
      <c r="X82" s="19"/>
      <c r="Y82" s="19"/>
      <c r="Z82" s="19"/>
      <c r="AA82" s="19"/>
      <c r="AB82" s="120"/>
    </row>
    <row r="83" spans="2:28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R83" s="15"/>
      <c r="S83" s="19"/>
      <c r="T83" s="19"/>
      <c r="U83" s="19"/>
      <c r="V83" s="68"/>
      <c r="W83" s="19"/>
      <c r="X83" s="19"/>
      <c r="Y83" s="19"/>
      <c r="Z83" s="19"/>
      <c r="AA83" s="19"/>
      <c r="AB83" s="120"/>
    </row>
    <row r="84" spans="2:28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R84" s="121"/>
      <c r="S84" s="19"/>
      <c r="T84" s="19"/>
      <c r="U84" s="19"/>
      <c r="V84" s="68"/>
      <c r="W84" s="19"/>
      <c r="X84" s="19"/>
      <c r="Y84" s="19"/>
      <c r="Z84" s="19"/>
      <c r="AA84" s="19"/>
      <c r="AB84" s="120"/>
    </row>
    <row r="85" spans="2:28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R85" s="121"/>
      <c r="S85" s="19"/>
      <c r="T85" s="19"/>
      <c r="U85" s="19"/>
      <c r="V85" s="68"/>
      <c r="W85" s="19"/>
      <c r="X85" s="19"/>
      <c r="Y85" s="794"/>
      <c r="Z85" s="19"/>
      <c r="AA85" s="19"/>
      <c r="AB85" s="120"/>
    </row>
    <row r="86" spans="2:28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R86" s="121"/>
      <c r="S86" s="19"/>
      <c r="U86" s="19"/>
      <c r="V86" s="68"/>
      <c r="W86" s="19"/>
      <c r="X86" s="19"/>
      <c r="Y86" s="794"/>
      <c r="Z86" s="19"/>
      <c r="AA86" s="19"/>
      <c r="AB86" s="120"/>
    </row>
    <row r="87" spans="2:28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R87" s="121"/>
      <c r="S87" s="19"/>
      <c r="T87" s="19"/>
      <c r="U87" s="19"/>
      <c r="V87" s="68"/>
      <c r="W87" s="19"/>
      <c r="X87" s="19"/>
      <c r="Y87" s="794"/>
      <c r="Z87" s="19"/>
      <c r="AA87" s="19"/>
      <c r="AB87" s="120"/>
    </row>
    <row r="88" spans="2:28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R88" s="121"/>
      <c r="S88" s="19"/>
      <c r="T88" s="19"/>
      <c r="U88" s="19"/>
      <c r="V88" s="68"/>
      <c r="W88" s="19"/>
      <c r="X88" s="19"/>
      <c r="Y88" s="794"/>
      <c r="Z88" s="19"/>
      <c r="AA88" s="19"/>
      <c r="AB88" s="120"/>
    </row>
    <row r="89" spans="2:28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R89" s="121"/>
      <c r="S89" s="19"/>
      <c r="T89" s="19"/>
      <c r="U89" s="19"/>
      <c r="V89" s="68"/>
      <c r="W89" s="19"/>
      <c r="X89" s="19"/>
      <c r="Y89" s="794"/>
      <c r="Z89" s="19"/>
      <c r="AA89" s="19"/>
      <c r="AB89" s="120"/>
    </row>
    <row r="90" spans="2:28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R90" s="121"/>
      <c r="S90" s="19"/>
      <c r="T90" s="19"/>
      <c r="U90" s="19"/>
      <c r="V90" s="68"/>
      <c r="W90" s="19"/>
      <c r="X90" s="19"/>
      <c r="Y90" s="794"/>
      <c r="Z90" s="19"/>
      <c r="AA90" s="19"/>
      <c r="AB90" s="120"/>
    </row>
    <row r="91" spans="2:28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68"/>
      <c r="W91" s="19"/>
      <c r="X91" s="19"/>
      <c r="Y91" s="794"/>
      <c r="Z91" s="19"/>
      <c r="AA91" s="19"/>
      <c r="AB91" s="120"/>
    </row>
    <row r="92" spans="2:28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68"/>
      <c r="W92" s="19"/>
      <c r="X92" s="19"/>
      <c r="Y92" s="794"/>
      <c r="Z92" s="19"/>
      <c r="AA92" s="19"/>
      <c r="AB92" s="120"/>
    </row>
    <row r="93" spans="2:28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68"/>
      <c r="W93" s="19"/>
      <c r="X93" s="19"/>
      <c r="Y93" s="794"/>
      <c r="Z93" s="19"/>
      <c r="AA93" s="19"/>
      <c r="AB93" s="120"/>
    </row>
    <row r="94" spans="2:28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68"/>
      <c r="W94" s="19"/>
      <c r="X94" s="19"/>
      <c r="Y94" s="794"/>
      <c r="Z94" s="19"/>
      <c r="AA94" s="19"/>
      <c r="AB94" s="120"/>
    </row>
    <row r="95" spans="2:28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68"/>
      <c r="W95" s="19"/>
      <c r="X95" s="19"/>
      <c r="Y95" s="794"/>
      <c r="Z95" s="19"/>
      <c r="AA95" s="19"/>
      <c r="AB95" s="120"/>
    </row>
    <row r="96" spans="2:28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68"/>
      <c r="W96" s="19"/>
      <c r="X96" s="19"/>
      <c r="Y96" s="794"/>
      <c r="Z96" s="19"/>
      <c r="AA96" s="19"/>
      <c r="AB96" s="120"/>
    </row>
    <row r="97" spans="2:28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8"/>
      <c r="W97" s="19"/>
      <c r="X97" s="19"/>
      <c r="Y97" s="794"/>
      <c r="Z97" s="19"/>
      <c r="AA97" s="19"/>
      <c r="AB97" s="120"/>
    </row>
    <row r="98" spans="2:28">
      <c r="B98" s="18"/>
      <c r="C98" s="37"/>
      <c r="D98" s="37"/>
      <c r="E98" s="37"/>
      <c r="F98" s="37"/>
      <c r="G98" s="37"/>
      <c r="H98" s="37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68"/>
      <c r="W98" s="19"/>
      <c r="X98" s="19"/>
      <c r="Y98" s="794"/>
      <c r="Z98" s="19"/>
      <c r="AA98" s="19"/>
      <c r="AB98" s="120"/>
    </row>
    <row r="99" spans="2:28">
      <c r="B99" s="18"/>
      <c r="C99" s="37"/>
      <c r="D99" s="37"/>
      <c r="E99" s="37"/>
      <c r="F99" s="37"/>
      <c r="G99" s="37"/>
      <c r="H99" s="37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68"/>
      <c r="W99" s="19"/>
      <c r="X99" s="19"/>
      <c r="Y99" s="794"/>
      <c r="Z99" s="19"/>
      <c r="AA99" s="19"/>
      <c r="AB99" s="120"/>
    </row>
    <row r="100" spans="2:28">
      <c r="B100" s="18"/>
      <c r="C100" s="37"/>
      <c r="D100" s="37"/>
      <c r="E100" s="37"/>
      <c r="F100" s="37"/>
      <c r="G100" s="37"/>
      <c r="H100" s="37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68"/>
      <c r="W100" s="19"/>
      <c r="X100" s="19"/>
      <c r="Y100" s="794"/>
      <c r="Z100" s="19"/>
      <c r="AA100" s="19"/>
      <c r="AB100" s="120"/>
    </row>
    <row r="101" spans="2:28">
      <c r="B101" s="18"/>
      <c r="C101" s="37"/>
      <c r="D101" s="37"/>
      <c r="E101" s="37"/>
      <c r="F101" s="37"/>
      <c r="G101" s="37"/>
      <c r="H101" s="37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68"/>
      <c r="W101" s="19"/>
      <c r="X101" s="19"/>
      <c r="Y101" s="794"/>
      <c r="Z101" s="19"/>
      <c r="AA101" s="122"/>
      <c r="AB101" s="123"/>
    </row>
    <row r="102" spans="2:28">
      <c r="B102" s="18"/>
      <c r="C102" s="37"/>
      <c r="D102" s="37"/>
      <c r="E102" s="37"/>
      <c r="F102" s="37"/>
      <c r="G102" s="37"/>
      <c r="H102" s="37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68"/>
      <c r="W102" s="19"/>
      <c r="X102" s="19"/>
      <c r="Y102" s="19"/>
      <c r="Z102" s="19"/>
    </row>
    <row r="103" spans="2:28">
      <c r="B103" s="18"/>
      <c r="C103" s="37"/>
      <c r="D103" s="37"/>
      <c r="E103" s="37"/>
      <c r="F103" s="37"/>
      <c r="G103" s="37"/>
      <c r="H103" s="37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68"/>
      <c r="W103" s="19"/>
      <c r="X103" s="19"/>
      <c r="Y103" s="19"/>
      <c r="Z103" s="19"/>
    </row>
    <row r="104" spans="2:28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8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8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8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8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28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28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28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28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>
      <c r="B114" s="18"/>
      <c r="C114" s="18"/>
      <c r="D114" s="18"/>
      <c r="E114" s="18"/>
      <c r="F114" s="18"/>
      <c r="G114" s="18"/>
      <c r="H114" s="18"/>
      <c r="I114" s="18"/>
      <c r="J114" s="18"/>
    </row>
  </sheetData>
  <sortState ref="X85:Y101">
    <sortCondition descending="1" ref="Y85:Y101"/>
  </sortState>
  <printOptions horizontalCentered="1"/>
  <pageMargins left="0.78740157480314965" right="0.78740157480314965" top="0.78740157480314965" bottom="0.59055118110236227" header="0.35433070866141736" footer="0.31496062992125984"/>
  <pageSetup paperSize="9"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101"/>
  <sheetViews>
    <sheetView view="pageBreakPreview" zoomScale="90" zoomScaleNormal="70" zoomScaleSheetLayoutView="90" workbookViewId="0">
      <selection activeCell="I74" sqref="I74"/>
    </sheetView>
  </sheetViews>
  <sheetFormatPr baseColWidth="10" defaultRowHeight="12.75"/>
  <cols>
    <col min="1" max="1" width="5.42578125" style="10" customWidth="1"/>
    <col min="2" max="2" width="24.7109375" customWidth="1"/>
    <col min="3" max="5" width="20.42578125" customWidth="1"/>
    <col min="6" max="7" width="19.42578125" customWidth="1"/>
    <col min="8" max="8" width="3" style="10" customWidth="1"/>
    <col min="9" max="9" width="12.7109375" style="461" customWidth="1"/>
    <col min="10" max="10" width="12.7109375" style="705" customWidth="1"/>
    <col min="11" max="11" width="11.42578125" style="705"/>
    <col min="12" max="12" width="16.5703125" style="705" customWidth="1"/>
    <col min="13" max="13" width="15.140625" style="705" customWidth="1"/>
    <col min="14" max="14" width="11.42578125" style="705"/>
    <col min="15" max="15" width="12.7109375" style="705" bestFit="1" customWidth="1"/>
    <col min="16" max="16" width="11.85546875" style="705" bestFit="1" customWidth="1"/>
    <col min="17" max="19" width="11.42578125" style="705"/>
  </cols>
  <sheetData>
    <row r="1" spans="1:15" ht="16.5">
      <c r="A1" s="182" t="s">
        <v>2053</v>
      </c>
      <c r="B1" s="10"/>
      <c r="C1" s="10"/>
      <c r="D1" s="10"/>
      <c r="E1" s="10"/>
      <c r="F1" s="10"/>
      <c r="G1" s="10"/>
      <c r="J1" s="1038" t="s">
        <v>2032</v>
      </c>
      <c r="K1" s="1038"/>
      <c r="L1" s="1038"/>
      <c r="M1" s="1038"/>
      <c r="N1" s="1038"/>
      <c r="O1" s="461"/>
    </row>
    <row r="2" spans="1:15" ht="18">
      <c r="A2" s="26"/>
      <c r="B2" s="10"/>
      <c r="C2" s="10"/>
      <c r="D2" s="10"/>
      <c r="E2" s="10"/>
      <c r="F2" s="10"/>
      <c r="G2" s="10"/>
      <c r="J2" s="1039" t="s">
        <v>2043</v>
      </c>
      <c r="K2" s="1039" t="s">
        <v>62</v>
      </c>
      <c r="L2" s="1040"/>
      <c r="M2" s="1040"/>
      <c r="N2" s="1040"/>
      <c r="O2" s="764"/>
    </row>
    <row r="3" spans="1:15" ht="15.75">
      <c r="A3" s="191" t="s">
        <v>137</v>
      </c>
      <c r="B3" s="10"/>
      <c r="C3" s="10"/>
      <c r="D3" s="10"/>
      <c r="E3" s="10"/>
      <c r="F3" s="10"/>
      <c r="G3" s="10"/>
      <c r="J3" s="714"/>
      <c r="K3" s="714"/>
      <c r="L3" s="714"/>
      <c r="M3" s="714"/>
      <c r="N3" s="714"/>
      <c r="O3" s="714"/>
    </row>
    <row r="4" spans="1:15" ht="13.5" thickBot="1">
      <c r="B4" s="10"/>
      <c r="C4" s="10"/>
      <c r="D4" s="10"/>
      <c r="E4" s="10"/>
      <c r="F4" s="10"/>
      <c r="G4" s="10"/>
      <c r="J4" s="714"/>
      <c r="K4" s="714"/>
      <c r="L4" s="714"/>
      <c r="M4" s="714"/>
      <c r="N4" s="714"/>
      <c r="O4" s="714"/>
    </row>
    <row r="5" spans="1:15" ht="36.75" customHeight="1" thickBot="1">
      <c r="B5" s="829" t="s">
        <v>37</v>
      </c>
      <c r="C5" s="830" t="s">
        <v>110</v>
      </c>
      <c r="D5" s="830" t="s">
        <v>109</v>
      </c>
      <c r="E5" s="832" t="s">
        <v>111</v>
      </c>
      <c r="F5" s="842" t="s">
        <v>112</v>
      </c>
      <c r="G5" s="843" t="s">
        <v>113</v>
      </c>
      <c r="J5" s="715" t="s">
        <v>2033</v>
      </c>
      <c r="K5" s="715" t="s">
        <v>2036</v>
      </c>
      <c r="L5" s="715"/>
      <c r="M5" s="715"/>
      <c r="N5" s="715"/>
      <c r="O5" s="714"/>
    </row>
    <row r="6" spans="1:15" ht="19.5" customHeight="1">
      <c r="B6" s="164" t="s">
        <v>0</v>
      </c>
      <c r="C6" s="185">
        <f>+K9</f>
        <v>21.308796000000001</v>
      </c>
      <c r="D6" s="185">
        <f>+L9</f>
        <v>7.5504438</v>
      </c>
      <c r="E6" s="432">
        <f>+M9</f>
        <v>53.420450040000098</v>
      </c>
      <c r="F6" s="429">
        <f>SUM(C6:E6)</f>
        <v>82.279689840000103</v>
      </c>
      <c r="G6" s="79">
        <f>(F6/F$57)*100</f>
        <v>0.17350993141561394</v>
      </c>
      <c r="J6" s="715"/>
      <c r="K6" s="715" t="s">
        <v>2035</v>
      </c>
      <c r="L6" s="715"/>
      <c r="M6" s="715"/>
      <c r="N6" s="715"/>
      <c r="O6" s="714"/>
    </row>
    <row r="7" spans="1:15" ht="19.5" customHeight="1">
      <c r="B7" s="29"/>
      <c r="C7" s="81">
        <f>+C6/E6</f>
        <v>0.39888836548633394</v>
      </c>
      <c r="D7" s="81">
        <f>D6/$F6</f>
        <v>9.1765584127534799E-2</v>
      </c>
      <c r="E7" s="795">
        <f>E6/$F6</f>
        <v>0.64925439247377736</v>
      </c>
      <c r="F7" s="430"/>
      <c r="G7" s="82"/>
      <c r="J7" s="715"/>
      <c r="K7" s="715" t="s">
        <v>2050</v>
      </c>
      <c r="L7" s="715"/>
      <c r="M7" s="715"/>
      <c r="N7" s="715"/>
      <c r="O7" s="461"/>
    </row>
    <row r="8" spans="1:15" ht="19.5" customHeight="1">
      <c r="B8" s="28" t="s">
        <v>1</v>
      </c>
      <c r="C8" s="86">
        <f>+K10</f>
        <v>202.46735915999901</v>
      </c>
      <c r="D8" s="86">
        <f>+L10</f>
        <v>1616.0058566999901</v>
      </c>
      <c r="E8" s="433">
        <f>+M10</f>
        <v>227.03225903000001</v>
      </c>
      <c r="F8" s="429">
        <f>SUM(C8:E8)</f>
        <v>2045.505474889989</v>
      </c>
      <c r="G8" s="79">
        <f>(F8/F$57)*100</f>
        <v>4.3135251888842614</v>
      </c>
      <c r="I8" s="476"/>
      <c r="J8" s="715"/>
      <c r="K8" s="716" t="s">
        <v>147</v>
      </c>
      <c r="L8" s="716" t="s">
        <v>146</v>
      </c>
      <c r="M8" s="716" t="s">
        <v>148</v>
      </c>
      <c r="N8" s="716" t="s">
        <v>62</v>
      </c>
      <c r="O8" s="461"/>
    </row>
    <row r="9" spans="1:15" ht="19.5" customHeight="1">
      <c r="B9" s="29"/>
      <c r="C9" s="81">
        <f>+C8/E8</f>
        <v>0.89179995840699011</v>
      </c>
      <c r="D9" s="81">
        <f>D8/$F8</f>
        <v>0.79002763695213374</v>
      </c>
      <c r="E9" s="795">
        <f>E8/$F8</f>
        <v>0.11099078531784923</v>
      </c>
      <c r="F9" s="430"/>
      <c r="G9" s="82"/>
      <c r="J9" s="683" t="s">
        <v>0</v>
      </c>
      <c r="K9" s="717">
        <v>21.308796000000001</v>
      </c>
      <c r="L9" s="717">
        <v>7.5504438</v>
      </c>
      <c r="M9" s="717">
        <v>53.420450040000098</v>
      </c>
      <c r="N9" s="717">
        <f>SUM(K9:M9)</f>
        <v>82.279689840000103</v>
      </c>
      <c r="O9" s="782"/>
    </row>
    <row r="10" spans="1:15" ht="19.5" customHeight="1">
      <c r="B10" s="28" t="s">
        <v>24</v>
      </c>
      <c r="C10" s="86">
        <f>+K11</f>
        <v>34.108341299999999</v>
      </c>
      <c r="D10" s="86">
        <f>+L11</f>
        <v>1216.65700549999</v>
      </c>
      <c r="E10" s="433">
        <f>+M11</f>
        <v>52.113004499999803</v>
      </c>
      <c r="F10" s="429">
        <f>SUM(C10:E10)</f>
        <v>1302.8783512999896</v>
      </c>
      <c r="G10" s="79">
        <f>(F10/F$57)*100</f>
        <v>2.747486455242441</v>
      </c>
      <c r="I10" s="476"/>
      <c r="J10" s="683" t="s">
        <v>1</v>
      </c>
      <c r="K10" s="717">
        <v>202.46735915999901</v>
      </c>
      <c r="L10" s="717">
        <v>1616.0058566999901</v>
      </c>
      <c r="M10" s="717">
        <v>227.03225903000001</v>
      </c>
      <c r="N10" s="717">
        <f t="shared" ref="N10:N33" si="0">SUM(K10:M10)</f>
        <v>2045.505474889989</v>
      </c>
      <c r="O10" s="782"/>
    </row>
    <row r="11" spans="1:15" ht="19.5" customHeight="1">
      <c r="B11" s="29"/>
      <c r="C11" s="81">
        <f>+C10/E10</f>
        <v>0.65450728905872479</v>
      </c>
      <c r="D11" s="81">
        <f>D10/$F10</f>
        <v>0.9338224127264303</v>
      </c>
      <c r="E11" s="795">
        <f>E10/$F10</f>
        <v>3.9998365502045795E-2</v>
      </c>
      <c r="F11" s="430"/>
      <c r="G11" s="82"/>
      <c r="J11" s="683" t="s">
        <v>24</v>
      </c>
      <c r="K11" s="717">
        <v>34.108341299999999</v>
      </c>
      <c r="L11" s="717">
        <v>1216.65700549999</v>
      </c>
      <c r="M11" s="717">
        <v>52.113004499999803</v>
      </c>
      <c r="N11" s="717">
        <f t="shared" si="0"/>
        <v>1302.8783512999896</v>
      </c>
      <c r="O11" s="782"/>
    </row>
    <row r="12" spans="1:15" ht="19.5" customHeight="1">
      <c r="B12" s="28" t="s">
        <v>2</v>
      </c>
      <c r="C12" s="86">
        <f>+K12</f>
        <v>344.00357068000301</v>
      </c>
      <c r="D12" s="86">
        <f>+L12</f>
        <v>4447.3643399900102</v>
      </c>
      <c r="E12" s="433">
        <f>+M12</f>
        <v>529.47231403999695</v>
      </c>
      <c r="F12" s="429">
        <f>SUM(C12:E12)</f>
        <v>5320.8402247100094</v>
      </c>
      <c r="G12" s="79">
        <f>(F12/F$57)*100</f>
        <v>11.220492253412125</v>
      </c>
      <c r="I12" s="476"/>
      <c r="J12" s="683" t="s">
        <v>2</v>
      </c>
      <c r="K12" s="717">
        <v>344.00357068000301</v>
      </c>
      <c r="L12" s="717">
        <v>4447.3643399900102</v>
      </c>
      <c r="M12" s="717">
        <v>529.47231403999695</v>
      </c>
      <c r="N12" s="717">
        <f t="shared" si="0"/>
        <v>5320.8402247100094</v>
      </c>
      <c r="O12" s="782"/>
    </row>
    <row r="13" spans="1:15" ht="19.5" customHeight="1">
      <c r="B13" s="29"/>
      <c r="C13" s="81">
        <f>+C12/E12</f>
        <v>0.64971021441173327</v>
      </c>
      <c r="D13" s="81">
        <f>D12/$F12</f>
        <v>0.83583873075842929</v>
      </c>
      <c r="E13" s="795">
        <f>E12/$F12</f>
        <v>9.9509154885186135E-2</v>
      </c>
      <c r="F13" s="430"/>
      <c r="G13" s="82"/>
      <c r="J13" s="683" t="s">
        <v>3</v>
      </c>
      <c r="K13" s="717">
        <v>69.710141500000105</v>
      </c>
      <c r="L13" s="717">
        <v>107.378426699999</v>
      </c>
      <c r="M13" s="717">
        <v>76.651575429999994</v>
      </c>
      <c r="N13" s="717">
        <f t="shared" si="0"/>
        <v>253.74014362999907</v>
      </c>
      <c r="O13" s="782"/>
    </row>
    <row r="14" spans="1:15" ht="19.5" customHeight="1">
      <c r="B14" s="28" t="s">
        <v>3</v>
      </c>
      <c r="C14" s="86">
        <f>+K13</f>
        <v>69.710141500000105</v>
      </c>
      <c r="D14" s="86">
        <f>+L13</f>
        <v>107.378426699999</v>
      </c>
      <c r="E14" s="433">
        <f>+M13</f>
        <v>76.651575429999994</v>
      </c>
      <c r="F14" s="429">
        <f>SUM(C14:E14)</f>
        <v>253.74014362999907</v>
      </c>
      <c r="G14" s="79">
        <f>(F14/F$57)*100</f>
        <v>0.53508265532165156</v>
      </c>
      <c r="I14" s="476"/>
      <c r="J14" s="683" t="s">
        <v>4</v>
      </c>
      <c r="K14" s="717">
        <v>117.625240039999</v>
      </c>
      <c r="L14" s="717">
        <v>741.92306888999894</v>
      </c>
      <c r="M14" s="717">
        <v>171.50512896999999</v>
      </c>
      <c r="N14" s="717">
        <f t="shared" si="0"/>
        <v>1031.0534378999978</v>
      </c>
      <c r="O14" s="782"/>
    </row>
    <row r="15" spans="1:15" ht="19.5" customHeight="1">
      <c r="B15" s="29"/>
      <c r="C15" s="81">
        <f>+C14/E14</f>
        <v>0.90944173174445753</v>
      </c>
      <c r="D15" s="81">
        <f>D14/$F14</f>
        <v>0.42318265121098447</v>
      </c>
      <c r="E15" s="795">
        <f>E14/$F14</f>
        <v>0.30208690802103599</v>
      </c>
      <c r="F15" s="430"/>
      <c r="G15" s="82"/>
      <c r="J15" s="683" t="s">
        <v>39</v>
      </c>
      <c r="K15" s="717">
        <v>430.942657679999</v>
      </c>
      <c r="L15" s="717">
        <v>1081.1228949899901</v>
      </c>
      <c r="M15" s="717">
        <v>428.77889438</v>
      </c>
      <c r="N15" s="717">
        <f t="shared" si="0"/>
        <v>1940.844447049989</v>
      </c>
      <c r="O15" s="782"/>
    </row>
    <row r="16" spans="1:15" ht="19.5" customHeight="1">
      <c r="B16" s="28" t="s">
        <v>4</v>
      </c>
      <c r="C16" s="86">
        <f>+K14</f>
        <v>117.625240039999</v>
      </c>
      <c r="D16" s="86">
        <f>+L14</f>
        <v>741.92306888999894</v>
      </c>
      <c r="E16" s="433">
        <f>+M14</f>
        <v>171.50512896999999</v>
      </c>
      <c r="F16" s="429">
        <f>SUM(C16:E16)</f>
        <v>1031.0534378999978</v>
      </c>
      <c r="G16" s="79">
        <f>(F16/F$57)*100</f>
        <v>2.1742669624028004</v>
      </c>
      <c r="I16" s="476"/>
      <c r="J16" s="683" t="s">
        <v>5</v>
      </c>
      <c r="K16" s="717">
        <v>207.65164789999801</v>
      </c>
      <c r="L16" s="717">
        <v>1919.5023043000001</v>
      </c>
      <c r="M16" s="717">
        <v>240.50597199999899</v>
      </c>
      <c r="N16" s="717">
        <f t="shared" si="0"/>
        <v>2367.659924199997</v>
      </c>
      <c r="O16" s="782"/>
    </row>
    <row r="17" spans="2:15" ht="19.5" customHeight="1">
      <c r="B17" s="29"/>
      <c r="C17" s="81">
        <f>+C16/E16</f>
        <v>0.68584094683590624</v>
      </c>
      <c r="D17" s="81">
        <f>D16/$F16</f>
        <v>0.71957770724387837</v>
      </c>
      <c r="E17" s="795">
        <f>E16/$F16</f>
        <v>0.16633970914185955</v>
      </c>
      <c r="F17" s="430"/>
      <c r="G17" s="82"/>
      <c r="J17" s="683" t="s">
        <v>6</v>
      </c>
      <c r="K17" s="717">
        <v>28.172262900000099</v>
      </c>
      <c r="L17" s="717">
        <v>118.60963630000001</v>
      </c>
      <c r="M17" s="717">
        <v>23.10845643</v>
      </c>
      <c r="N17" s="717">
        <f t="shared" si="0"/>
        <v>169.8903556300001</v>
      </c>
      <c r="O17" s="782"/>
    </row>
    <row r="18" spans="2:15" ht="19.5" customHeight="1">
      <c r="B18" s="28" t="s">
        <v>39</v>
      </c>
      <c r="C18" s="86">
        <f>+K15</f>
        <v>430.942657679999</v>
      </c>
      <c r="D18" s="86">
        <f>+L15</f>
        <v>1081.1228949899901</v>
      </c>
      <c r="E18" s="433">
        <f>+M15</f>
        <v>428.77889438</v>
      </c>
      <c r="F18" s="429">
        <f>SUM(C18:E18)</f>
        <v>1940.844447049989</v>
      </c>
      <c r="G18" s="79">
        <f>(F18/F$57)*100</f>
        <v>4.0928178940740922</v>
      </c>
      <c r="I18" s="476"/>
      <c r="J18" s="683" t="s">
        <v>69</v>
      </c>
      <c r="K18" s="717">
        <v>78.252403020000003</v>
      </c>
      <c r="L18" s="717">
        <v>71.929864800000004</v>
      </c>
      <c r="M18" s="717">
        <v>96.456438470000194</v>
      </c>
      <c r="N18" s="717">
        <f t="shared" si="0"/>
        <v>246.63870629000019</v>
      </c>
      <c r="O18" s="782"/>
    </row>
    <row r="19" spans="2:15" ht="19.5" customHeight="1">
      <c r="B19" s="29"/>
      <c r="C19" s="81">
        <f>+C18/E18</f>
        <v>1.0050463381671986</v>
      </c>
      <c r="D19" s="81">
        <f>D18/$F18</f>
        <v>0.5570373744445396</v>
      </c>
      <c r="E19" s="795">
        <f>E18/$F18</f>
        <v>0.22092388446262548</v>
      </c>
      <c r="F19" s="430"/>
      <c r="G19" s="82"/>
      <c r="J19" s="683" t="s">
        <v>8</v>
      </c>
      <c r="K19" s="717">
        <v>275.97556639999999</v>
      </c>
      <c r="L19" s="717">
        <v>2464.48477709999</v>
      </c>
      <c r="M19" s="717">
        <v>261.688621799999</v>
      </c>
      <c r="N19" s="717">
        <f t="shared" si="0"/>
        <v>3002.148965299989</v>
      </c>
      <c r="O19" s="782"/>
    </row>
    <row r="20" spans="2:15" ht="19.5" customHeight="1">
      <c r="B20" s="28" t="s">
        <v>5</v>
      </c>
      <c r="C20" s="86">
        <f>+K16</f>
        <v>207.65164789999801</v>
      </c>
      <c r="D20" s="86">
        <f>+L16</f>
        <v>1919.5023043000001</v>
      </c>
      <c r="E20" s="433">
        <f>+M16</f>
        <v>240.50597199999899</v>
      </c>
      <c r="F20" s="429">
        <f>SUM(C20:E20)</f>
        <v>2367.659924199997</v>
      </c>
      <c r="G20" s="79">
        <f>(F20/F$57)*100</f>
        <v>4.9928787026579613</v>
      </c>
      <c r="J20" s="683" t="s">
        <v>55</v>
      </c>
      <c r="K20" s="717">
        <v>200.06270874000199</v>
      </c>
      <c r="L20" s="717">
        <v>1297.7568463</v>
      </c>
      <c r="M20" s="717">
        <v>208.217407269999</v>
      </c>
      <c r="N20" s="717">
        <f t="shared" si="0"/>
        <v>1706.0369623100009</v>
      </c>
      <c r="O20" s="782"/>
    </row>
    <row r="21" spans="2:15" ht="19.5" customHeight="1">
      <c r="B21" s="29"/>
      <c r="C21" s="81">
        <f>+C20/E20</f>
        <v>0.86339497590520908</v>
      </c>
      <c r="D21" s="81">
        <f>D20/$F20</f>
        <v>0.81071706484560957</v>
      </c>
      <c r="E21" s="795">
        <f>E20/$F20</f>
        <v>0.10157961012127321</v>
      </c>
      <c r="F21" s="430"/>
      <c r="G21" s="82"/>
      <c r="J21" s="683" t="s">
        <v>10</v>
      </c>
      <c r="K21" s="717">
        <v>420.489566859999</v>
      </c>
      <c r="L21" s="717">
        <v>896.17408749999902</v>
      </c>
      <c r="M21" s="717">
        <v>458.47707529999798</v>
      </c>
      <c r="N21" s="717">
        <f t="shared" si="0"/>
        <v>1775.1407296599959</v>
      </c>
      <c r="O21" s="782"/>
    </row>
    <row r="22" spans="2:15" ht="19.5" customHeight="1">
      <c r="B22" s="28" t="s">
        <v>6</v>
      </c>
      <c r="C22" s="86">
        <f>+K17</f>
        <v>28.172262900000099</v>
      </c>
      <c r="D22" s="86">
        <f>+L17</f>
        <v>118.60963630000001</v>
      </c>
      <c r="E22" s="433">
        <f>+M17</f>
        <v>23.10845643</v>
      </c>
      <c r="F22" s="429">
        <f>SUM(C22:E22)</f>
        <v>169.8903556300001</v>
      </c>
      <c r="G22" s="79">
        <f>(F22/F$57)*100</f>
        <v>0.35826172911999815</v>
      </c>
      <c r="I22" s="476"/>
      <c r="J22" s="683" t="s">
        <v>11</v>
      </c>
      <c r="K22" s="717">
        <v>332.783300050001</v>
      </c>
      <c r="L22" s="717">
        <v>235.348106169999</v>
      </c>
      <c r="M22" s="717">
        <v>293.15343883000099</v>
      </c>
      <c r="N22" s="717">
        <f t="shared" si="0"/>
        <v>861.28484505000097</v>
      </c>
      <c r="O22" s="782"/>
    </row>
    <row r="23" spans="2:15" ht="19.5" customHeight="1">
      <c r="B23" s="29"/>
      <c r="C23" s="81">
        <f>+C22/E22</f>
        <v>1.2191321815604323</v>
      </c>
      <c r="D23" s="81">
        <f>D22/$F22</f>
        <v>0.69815402916877123</v>
      </c>
      <c r="E23" s="795">
        <f>E22/$F22</f>
        <v>0.1360198249294817</v>
      </c>
      <c r="F23" s="430"/>
      <c r="G23" s="82"/>
      <c r="J23" s="683" t="s">
        <v>12</v>
      </c>
      <c r="K23" s="717">
        <v>5229.8546086899996</v>
      </c>
      <c r="L23" s="717">
        <v>6913.9278105200101</v>
      </c>
      <c r="M23" s="717">
        <v>5721.1548966700002</v>
      </c>
      <c r="N23" s="717">
        <f t="shared" si="0"/>
        <v>17864.937315880008</v>
      </c>
      <c r="O23" s="782"/>
    </row>
    <row r="24" spans="2:15" ht="19.5" customHeight="1">
      <c r="B24" s="28" t="s">
        <v>69</v>
      </c>
      <c r="C24" s="86">
        <f>+K18</f>
        <v>78.252403020000003</v>
      </c>
      <c r="D24" s="86">
        <f>+L18</f>
        <v>71.929864800000004</v>
      </c>
      <c r="E24" s="433">
        <f>+M18</f>
        <v>96.456438470000194</v>
      </c>
      <c r="F24" s="429">
        <f>SUM(C24:E24)</f>
        <v>246.63870629000019</v>
      </c>
      <c r="G24" s="79">
        <f>(F24/F$57)*100</f>
        <v>0.52010727186783023</v>
      </c>
      <c r="I24" s="476"/>
      <c r="J24" s="683" t="s">
        <v>13</v>
      </c>
      <c r="K24" s="717">
        <v>100.13050899999899</v>
      </c>
      <c r="L24" s="717">
        <v>37.757583799999999</v>
      </c>
      <c r="M24" s="717">
        <v>226.00567330000001</v>
      </c>
      <c r="N24" s="717">
        <f t="shared" si="0"/>
        <v>363.89376609999897</v>
      </c>
      <c r="O24" s="782"/>
    </row>
    <row r="25" spans="2:15" ht="19.5" customHeight="1">
      <c r="B25" s="29"/>
      <c r="C25" s="81">
        <f>+C24/E24</f>
        <v>0.81127195095782023</v>
      </c>
      <c r="D25" s="81">
        <f>D24/$F24</f>
        <v>0.29164061830353655</v>
      </c>
      <c r="E25" s="795">
        <f>E24/$F24</f>
        <v>0.39108394590987589</v>
      </c>
      <c r="F25" s="430"/>
      <c r="G25" s="82"/>
      <c r="J25" s="683" t="s">
        <v>14</v>
      </c>
      <c r="K25" s="717">
        <v>45.160991099999698</v>
      </c>
      <c r="L25" s="717">
        <v>13.0345101</v>
      </c>
      <c r="M25" s="717">
        <v>42.562242499999897</v>
      </c>
      <c r="N25" s="717">
        <f t="shared" si="0"/>
        <v>100.75774369999959</v>
      </c>
      <c r="O25" s="782"/>
    </row>
    <row r="26" spans="2:15" ht="19.5" customHeight="1">
      <c r="B26" s="28" t="s">
        <v>8</v>
      </c>
      <c r="C26" s="86">
        <f>+K19</f>
        <v>275.97556639999999</v>
      </c>
      <c r="D26" s="86">
        <f>+L19</f>
        <v>2464.48477709999</v>
      </c>
      <c r="E26" s="433">
        <f>+M19</f>
        <v>261.688621799999</v>
      </c>
      <c r="F26" s="429">
        <f>SUM(C26:E26)</f>
        <v>3002.148965299989</v>
      </c>
      <c r="G26" s="79">
        <f>(F26/F$57)*100</f>
        <v>6.3308777911243617</v>
      </c>
      <c r="J26" s="683" t="s">
        <v>15</v>
      </c>
      <c r="K26" s="717">
        <v>60.239562559999897</v>
      </c>
      <c r="L26" s="717">
        <v>2242.7257152699799</v>
      </c>
      <c r="M26" s="717">
        <v>56.608725499999899</v>
      </c>
      <c r="N26" s="717">
        <f t="shared" si="0"/>
        <v>2359.5740033299794</v>
      </c>
      <c r="O26" s="782"/>
    </row>
    <row r="27" spans="2:15" ht="19.5" customHeight="1">
      <c r="B27" s="29"/>
      <c r="C27" s="81">
        <f>+C26/E26</f>
        <v>1.0545952074711147</v>
      </c>
      <c r="D27" s="81">
        <f>D26/$F26</f>
        <v>0.82090689222469249</v>
      </c>
      <c r="E27" s="795">
        <f>E26/$F26</f>
        <v>8.7167100908282155E-2</v>
      </c>
      <c r="F27" s="430"/>
      <c r="G27" s="82"/>
      <c r="I27" s="476"/>
      <c r="J27" s="683" t="s">
        <v>16</v>
      </c>
      <c r="K27" s="717">
        <v>34.600007899999902</v>
      </c>
      <c r="L27" s="717">
        <v>1110.0984467999999</v>
      </c>
      <c r="M27" s="717">
        <v>30.941574369999898</v>
      </c>
      <c r="N27" s="717">
        <f t="shared" si="0"/>
        <v>1175.6400290699996</v>
      </c>
      <c r="O27" s="782"/>
    </row>
    <row r="28" spans="2:15" ht="19.5" customHeight="1">
      <c r="B28" s="28" t="s">
        <v>55</v>
      </c>
      <c r="C28" s="86">
        <f>+K20</f>
        <v>200.06270874000199</v>
      </c>
      <c r="D28" s="86">
        <f>+L20</f>
        <v>1297.7568463</v>
      </c>
      <c r="E28" s="433">
        <f>+M20</f>
        <v>208.217407269999</v>
      </c>
      <c r="F28" s="429">
        <f>SUM(C28:E28)</f>
        <v>1706.0369623100009</v>
      </c>
      <c r="G28" s="79">
        <f>(F28/F$57)*100</f>
        <v>3.5976600896106423</v>
      </c>
      <c r="J28" s="683" t="s">
        <v>17</v>
      </c>
      <c r="K28" s="717">
        <v>460.16692408000102</v>
      </c>
      <c r="L28" s="717">
        <v>798.65796901999795</v>
      </c>
      <c r="M28" s="717">
        <v>393.632936199997</v>
      </c>
      <c r="N28" s="717">
        <f t="shared" si="0"/>
        <v>1652.4578292999959</v>
      </c>
      <c r="O28" s="782"/>
    </row>
    <row r="29" spans="2:15" ht="19.5" customHeight="1">
      <c r="B29" s="29"/>
      <c r="C29" s="81">
        <f>+C28/E28</f>
        <v>0.96083565424756889</v>
      </c>
      <c r="D29" s="81">
        <f>D28/$F28</f>
        <v>0.76068507011877207</v>
      </c>
      <c r="E29" s="795">
        <f>E28/$F28</f>
        <v>0.12204741859054996</v>
      </c>
      <c r="F29" s="430"/>
      <c r="G29" s="82"/>
      <c r="I29" s="476"/>
      <c r="J29" s="683" t="s">
        <v>18</v>
      </c>
      <c r="K29" s="717">
        <v>126.514939889999</v>
      </c>
      <c r="L29" s="717">
        <v>348.76458760000099</v>
      </c>
      <c r="M29" s="717">
        <v>156.3182971</v>
      </c>
      <c r="N29" s="717">
        <f t="shared" si="0"/>
        <v>631.59782458999996</v>
      </c>
      <c r="O29" s="782"/>
    </row>
    <row r="30" spans="2:15" ht="19.5" customHeight="1">
      <c r="B30" s="28" t="s">
        <v>10</v>
      </c>
      <c r="C30" s="86">
        <f>+K21</f>
        <v>420.489566859999</v>
      </c>
      <c r="D30" s="86">
        <f>+L21</f>
        <v>896.17408749999902</v>
      </c>
      <c r="E30" s="433">
        <f>+M21</f>
        <v>458.47707529999798</v>
      </c>
      <c r="F30" s="429">
        <f>SUM(C30:E30)</f>
        <v>1775.1407296599959</v>
      </c>
      <c r="G30" s="79">
        <f>(F30/F$57)*100</f>
        <v>3.7433848724431265</v>
      </c>
      <c r="J30" s="683" t="s">
        <v>81</v>
      </c>
      <c r="K30" s="717">
        <v>102.457478299999</v>
      </c>
      <c r="L30" s="717">
        <v>53.664324100000002</v>
      </c>
      <c r="M30" s="717">
        <v>149.14836980000001</v>
      </c>
      <c r="N30" s="717">
        <f t="shared" si="0"/>
        <v>305.27017219999902</v>
      </c>
      <c r="O30" s="782"/>
    </row>
    <row r="31" spans="2:15" ht="19.5" customHeight="1">
      <c r="B31" s="29"/>
      <c r="C31" s="81">
        <f>+C30/E30</f>
        <v>0.917144148559353</v>
      </c>
      <c r="D31" s="81">
        <f>D30/$F30</f>
        <v>0.50484678342750267</v>
      </c>
      <c r="E31" s="795">
        <f>E30/$F30</f>
        <v>0.25827646655812636</v>
      </c>
      <c r="F31" s="430"/>
      <c r="G31" s="82"/>
      <c r="I31" s="476"/>
      <c r="J31" s="683" t="s">
        <v>20</v>
      </c>
      <c r="K31" s="717">
        <v>101.64859406999901</v>
      </c>
      <c r="L31" s="717">
        <v>87.935674800000001</v>
      </c>
      <c r="M31" s="717">
        <v>112.011384109999</v>
      </c>
      <c r="N31" s="717">
        <f t="shared" si="0"/>
        <v>301.59565297999802</v>
      </c>
      <c r="O31" s="782"/>
    </row>
    <row r="32" spans="2:15" ht="19.5" customHeight="1">
      <c r="B32" s="28" t="s">
        <v>11</v>
      </c>
      <c r="C32" s="86">
        <f>+K22</f>
        <v>332.783300050001</v>
      </c>
      <c r="D32" s="86">
        <f>+L22</f>
        <v>235.348106169999</v>
      </c>
      <c r="E32" s="433">
        <f>+M22</f>
        <v>293.15343883000099</v>
      </c>
      <c r="F32" s="429">
        <f>SUM(C32:E32)</f>
        <v>861.28484505000097</v>
      </c>
      <c r="G32" s="79">
        <f>(F32/F$57)*100</f>
        <v>1.8162620044452658</v>
      </c>
      <c r="I32" s="476"/>
      <c r="J32" s="683" t="s">
        <v>21</v>
      </c>
      <c r="K32" s="717">
        <v>70.69580105</v>
      </c>
      <c r="L32" s="717">
        <v>109.417523259999</v>
      </c>
      <c r="M32" s="717">
        <v>51.8956182599998</v>
      </c>
      <c r="N32" s="717">
        <f t="shared" si="0"/>
        <v>232.00894256999879</v>
      </c>
      <c r="O32" s="782"/>
    </row>
    <row r="33" spans="2:16" ht="19.5" customHeight="1">
      <c r="B33" s="29"/>
      <c r="C33" s="81">
        <f>+C32/E32</f>
        <v>1.1351847052457102</v>
      </c>
      <c r="D33" s="81">
        <f>D32/$F32</f>
        <v>0.27325234795735448</v>
      </c>
      <c r="E33" s="795">
        <f>E32/$F32</f>
        <v>0.34036758049885607</v>
      </c>
      <c r="F33" s="430"/>
      <c r="G33" s="82"/>
      <c r="J33" s="683" t="s">
        <v>22</v>
      </c>
      <c r="K33" s="717">
        <v>134.3565193</v>
      </c>
      <c r="L33" s="717">
        <v>66.696996600000105</v>
      </c>
      <c r="M33" s="717">
        <v>126.00886559999999</v>
      </c>
      <c r="N33" s="717">
        <f t="shared" si="0"/>
        <v>327.06238150000007</v>
      </c>
      <c r="O33" s="782"/>
    </row>
    <row r="34" spans="2:16" ht="19.5" customHeight="1">
      <c r="B34" s="28" t="s">
        <v>12</v>
      </c>
      <c r="C34" s="86">
        <f>+K23</f>
        <v>5229.8546086899996</v>
      </c>
      <c r="D34" s="86">
        <f>+L23</f>
        <v>6913.9278105200101</v>
      </c>
      <c r="E34" s="433">
        <f>+M23</f>
        <v>5721.1548966700002</v>
      </c>
      <c r="F34" s="429">
        <f>SUM(C34:E34)</f>
        <v>17864.937315880008</v>
      </c>
      <c r="G34" s="79">
        <f>(F34/F$57)*100</f>
        <v>37.673258789019506</v>
      </c>
      <c r="I34" s="476"/>
      <c r="J34" s="683" t="s">
        <v>62</v>
      </c>
      <c r="K34" s="717">
        <f>SUM(K9:K33)</f>
        <v>9229.3794981699939</v>
      </c>
      <c r="L34" s="717">
        <f t="shared" ref="L34:N34" si="1">SUM(L9:L33)</f>
        <v>28004.488800909952</v>
      </c>
      <c r="M34" s="717">
        <f t="shared" si="1"/>
        <v>10186.86961989999</v>
      </c>
      <c r="N34" s="717">
        <f t="shared" si="1"/>
        <v>47420.737918979925</v>
      </c>
      <c r="O34" s="782"/>
    </row>
    <row r="35" spans="2:16" ht="19.5" customHeight="1">
      <c r="B35" s="29"/>
      <c r="C35" s="81">
        <f>+C34/E34</f>
        <v>0.91412567971792513</v>
      </c>
      <c r="D35" s="81">
        <f>D34/$F34</f>
        <v>0.38701103106442314</v>
      </c>
      <c r="E35" s="795">
        <f>E34/$F34</f>
        <v>0.32024489062071931</v>
      </c>
      <c r="F35" s="430"/>
      <c r="G35" s="82"/>
      <c r="J35" s="461"/>
      <c r="K35" s="807">
        <f>+C57</f>
        <v>9229.3794981699939</v>
      </c>
      <c r="L35" s="807">
        <f t="shared" ref="L35:N35" si="2">+D57</f>
        <v>28004.488800909952</v>
      </c>
      <c r="M35" s="807">
        <f t="shared" si="2"/>
        <v>10186.86961989999</v>
      </c>
      <c r="N35" s="807">
        <f t="shared" si="2"/>
        <v>47420.737918979925</v>
      </c>
      <c r="O35" s="461"/>
      <c r="P35" s="461"/>
    </row>
    <row r="36" spans="2:16" ht="19.5" customHeight="1">
      <c r="B36" s="28" t="s">
        <v>13</v>
      </c>
      <c r="C36" s="86">
        <f>+K24</f>
        <v>100.13050899999899</v>
      </c>
      <c r="D36" s="86">
        <f>+L24</f>
        <v>37.757583799999999</v>
      </c>
      <c r="E36" s="433">
        <f>+M24</f>
        <v>226.00567330000001</v>
      </c>
      <c r="F36" s="429">
        <f>SUM(C36:E36)</f>
        <v>363.89376609999897</v>
      </c>
      <c r="G36" s="79">
        <f>(F36/F$57)*100</f>
        <v>0.76737263498877828</v>
      </c>
      <c r="I36" s="476"/>
      <c r="J36" s="476"/>
      <c r="K36" s="476">
        <f>+K34-K35</f>
        <v>0</v>
      </c>
      <c r="L36" s="476">
        <f t="shared" ref="L36:N36" si="3">+L34-L35</f>
        <v>0</v>
      </c>
      <c r="M36" s="476">
        <f t="shared" si="3"/>
        <v>0</v>
      </c>
      <c r="N36" s="476">
        <f t="shared" si="3"/>
        <v>0</v>
      </c>
      <c r="O36" s="476"/>
      <c r="P36" s="476"/>
    </row>
    <row r="37" spans="2:16" ht="19.5" customHeight="1">
      <c r="B37" s="29"/>
      <c r="C37" s="81">
        <f>+C36/E36</f>
        <v>0.44304422777513963</v>
      </c>
      <c r="D37" s="81">
        <f>D36/$F36</f>
        <v>0.10375990829593963</v>
      </c>
      <c r="E37" s="795">
        <f>E36/$F36</f>
        <v>0.62107596874273752</v>
      </c>
      <c r="F37" s="430"/>
      <c r="G37" s="82"/>
      <c r="J37" s="461"/>
      <c r="K37" s="476"/>
      <c r="L37" s="461"/>
      <c r="M37" s="461"/>
      <c r="N37" s="461"/>
      <c r="O37" s="461"/>
    </row>
    <row r="38" spans="2:16" ht="19.5" customHeight="1">
      <c r="B38" s="28" t="s">
        <v>14</v>
      </c>
      <c r="C38" s="86">
        <f>+K25</f>
        <v>45.160991099999698</v>
      </c>
      <c r="D38" s="86">
        <f>+L25</f>
        <v>13.0345101</v>
      </c>
      <c r="E38" s="433">
        <f>+M25</f>
        <v>42.562242499999897</v>
      </c>
      <c r="F38" s="429">
        <f>SUM(C38:E38)</f>
        <v>100.75774369999959</v>
      </c>
      <c r="G38" s="79">
        <f>(F38/F$57)*100</f>
        <v>0.21247611935551891</v>
      </c>
      <c r="I38" s="476"/>
      <c r="J38" s="476"/>
      <c r="K38" s="476"/>
      <c r="L38" s="461"/>
      <c r="M38" s="461"/>
      <c r="N38" s="461"/>
      <c r="O38" s="461"/>
    </row>
    <row r="39" spans="2:16" ht="19.5" customHeight="1">
      <c r="B39" s="29"/>
      <c r="C39" s="81">
        <f>+C38/E38</f>
        <v>1.0610576052236864</v>
      </c>
      <c r="D39" s="81">
        <f>D38/$F38</f>
        <v>0.12936484702167911</v>
      </c>
      <c r="E39" s="795">
        <f>E38/$F38</f>
        <v>0.42242155230000517</v>
      </c>
      <c r="F39" s="430"/>
      <c r="G39" s="82"/>
      <c r="K39" s="720"/>
    </row>
    <row r="40" spans="2:16" ht="19.5" customHeight="1">
      <c r="B40" s="28" t="s">
        <v>15</v>
      </c>
      <c r="C40" s="86">
        <f>+K26</f>
        <v>60.239562559999897</v>
      </c>
      <c r="D40" s="86">
        <f>+L26</f>
        <v>2242.7257152699799</v>
      </c>
      <c r="E40" s="433">
        <f>+M26</f>
        <v>56.608725499999899</v>
      </c>
      <c r="F40" s="429">
        <f>SUM(C40:E40)</f>
        <v>2359.5740033299794</v>
      </c>
      <c r="G40" s="79">
        <f>(F40/F$57)*100</f>
        <v>4.9758272580266434</v>
      </c>
      <c r="I40" s="476"/>
      <c r="J40" s="720"/>
      <c r="K40" s="720"/>
    </row>
    <row r="41" spans="2:16" ht="19.5" customHeight="1">
      <c r="B41" s="29"/>
      <c r="C41" s="81">
        <f>+C40/E40</f>
        <v>1.0641391769189363</v>
      </c>
      <c r="D41" s="81">
        <f>D40/$F40</f>
        <v>0.9504790746570797</v>
      </c>
      <c r="E41" s="795">
        <f>E40/$F40</f>
        <v>2.3991078652379667E-2</v>
      </c>
      <c r="F41" s="430"/>
      <c r="G41" s="82"/>
      <c r="K41" s="720"/>
    </row>
    <row r="42" spans="2:16" ht="19.5" customHeight="1">
      <c r="B42" s="28" t="s">
        <v>16</v>
      </c>
      <c r="C42" s="86">
        <f>+K27</f>
        <v>34.600007899999902</v>
      </c>
      <c r="D42" s="86">
        <f>+L27</f>
        <v>1110.0984467999999</v>
      </c>
      <c r="E42" s="433">
        <f>+M27</f>
        <v>30.941574369999898</v>
      </c>
      <c r="F42" s="429">
        <f>SUM(C42:E42)</f>
        <v>1175.6400290699996</v>
      </c>
      <c r="G42" s="79">
        <f>(F42/F$57)*100</f>
        <v>2.4791685677237325</v>
      </c>
      <c r="I42" s="476"/>
      <c r="J42" s="720"/>
      <c r="K42" s="720"/>
    </row>
    <row r="43" spans="2:16" ht="19.5" customHeight="1">
      <c r="B43" s="29"/>
      <c r="C43" s="81">
        <f>+C42/E42</f>
        <v>1.1182368255167752</v>
      </c>
      <c r="D43" s="81">
        <f>D42/$F42</f>
        <v>0.94425029715784092</v>
      </c>
      <c r="E43" s="795">
        <f>E42/$F42</f>
        <v>2.6318918720789477E-2</v>
      </c>
      <c r="F43" s="430"/>
      <c r="G43" s="82"/>
      <c r="K43" s="720"/>
    </row>
    <row r="44" spans="2:16" ht="19.5" customHeight="1">
      <c r="B44" s="28" t="s">
        <v>17</v>
      </c>
      <c r="C44" s="86">
        <f>+K28</f>
        <v>460.16692408000102</v>
      </c>
      <c r="D44" s="86">
        <f>+L28</f>
        <v>798.65796901999795</v>
      </c>
      <c r="E44" s="433">
        <f>+M28</f>
        <v>393.632936199997</v>
      </c>
      <c r="F44" s="429">
        <f>SUM(C44:E44)</f>
        <v>1652.4578292999959</v>
      </c>
      <c r="G44" s="79">
        <f>(F44/F$57)*100</f>
        <v>3.4846733767055262</v>
      </c>
      <c r="I44" s="476"/>
      <c r="J44" s="720"/>
      <c r="K44" s="720"/>
    </row>
    <row r="45" spans="2:16" ht="19.5" customHeight="1">
      <c r="B45" s="29"/>
      <c r="C45" s="81">
        <f>+C44/E44</f>
        <v>1.1690254594097265</v>
      </c>
      <c r="D45" s="81">
        <f>D44/$F44</f>
        <v>0.48331518956724034</v>
      </c>
      <c r="E45" s="795">
        <f>E44/$F44</f>
        <v>0.23821057894514946</v>
      </c>
      <c r="F45" s="430"/>
      <c r="G45" s="82"/>
      <c r="K45" s="720"/>
    </row>
    <row r="46" spans="2:16" ht="19.5" customHeight="1">
      <c r="B46" s="28" t="s">
        <v>18</v>
      </c>
      <c r="C46" s="86">
        <f>+K29</f>
        <v>126.514939889999</v>
      </c>
      <c r="D46" s="86">
        <f>+L29</f>
        <v>348.76458760000099</v>
      </c>
      <c r="E46" s="433">
        <f>+M29</f>
        <v>156.3182971</v>
      </c>
      <c r="F46" s="429">
        <f>SUM(C46:E46)</f>
        <v>631.59782458999996</v>
      </c>
      <c r="G46" s="79">
        <f>(F46/F$57)*100</f>
        <v>1.3319021430436364</v>
      </c>
      <c r="I46" s="476"/>
      <c r="J46" s="720"/>
      <c r="K46" s="720"/>
    </row>
    <row r="47" spans="2:16" ht="19.5" customHeight="1">
      <c r="B47" s="29"/>
      <c r="C47" s="81">
        <f>+C46/E46</f>
        <v>0.80934185080755339</v>
      </c>
      <c r="D47" s="81">
        <f>D46/$F46</f>
        <v>0.55219409254045582</v>
      </c>
      <c r="E47" s="795">
        <f>E46/$F46</f>
        <v>0.24749657299955649</v>
      </c>
      <c r="F47" s="430"/>
      <c r="G47" s="82"/>
      <c r="K47" s="720"/>
    </row>
    <row r="48" spans="2:16" ht="19.5" customHeight="1">
      <c r="B48" s="28" t="s">
        <v>81</v>
      </c>
      <c r="C48" s="86">
        <f>+K30</f>
        <v>102.457478299999</v>
      </c>
      <c r="D48" s="86">
        <f>+L30</f>
        <v>53.664324100000002</v>
      </c>
      <c r="E48" s="433">
        <f>+M30</f>
        <v>149.14836980000001</v>
      </c>
      <c r="F48" s="429">
        <f>SUM(C48:E48)</f>
        <v>305.27017219999902</v>
      </c>
      <c r="G48" s="79">
        <f>(F48/F$57)*100</f>
        <v>0.64374825360491938</v>
      </c>
      <c r="I48" s="476"/>
      <c r="J48" s="720"/>
      <c r="K48" s="720"/>
    </row>
    <row r="49" spans="2:11" ht="19.5" customHeight="1">
      <c r="B49" s="29"/>
      <c r="C49" s="81">
        <f>+C48/E48</f>
        <v>0.68695003798827303</v>
      </c>
      <c r="D49" s="81">
        <f>D48/$F48</f>
        <v>0.17579288442514979</v>
      </c>
      <c r="E49" s="795">
        <f>E48/$F48</f>
        <v>0.48857826077513017</v>
      </c>
      <c r="F49" s="430"/>
      <c r="G49" s="82"/>
      <c r="K49" s="720"/>
    </row>
    <row r="50" spans="2:11" ht="19.5" customHeight="1">
      <c r="B50" s="28" t="s">
        <v>20</v>
      </c>
      <c r="C50" s="86">
        <f>+K31</f>
        <v>101.64859406999901</v>
      </c>
      <c r="D50" s="86">
        <f>+L31</f>
        <v>87.935674800000001</v>
      </c>
      <c r="E50" s="433">
        <f>+M31</f>
        <v>112.011384109999</v>
      </c>
      <c r="F50" s="429">
        <f>SUM(C50:E50)</f>
        <v>301.59565297999802</v>
      </c>
      <c r="G50" s="79">
        <f>(F50/F$57)*100</f>
        <v>0.6359994935027905</v>
      </c>
      <c r="I50" s="476"/>
      <c r="J50" s="720"/>
      <c r="K50" s="720"/>
    </row>
    <row r="51" spans="2:11" ht="19.5" customHeight="1">
      <c r="B51" s="29"/>
      <c r="C51" s="81">
        <f>+C50/E50</f>
        <v>0.90748449255994035</v>
      </c>
      <c r="D51" s="81">
        <f>D50/$F50</f>
        <v>0.29156811091647911</v>
      </c>
      <c r="E51" s="795">
        <f>E50/$F50</f>
        <v>0.37139588387047362</v>
      </c>
      <c r="F51" s="430"/>
      <c r="G51" s="82"/>
      <c r="K51" s="720"/>
    </row>
    <row r="52" spans="2:11" ht="19.5" customHeight="1">
      <c r="B52" s="28" t="s">
        <v>21</v>
      </c>
      <c r="C52" s="86">
        <f>+K32</f>
        <v>70.69580105</v>
      </c>
      <c r="D52" s="86">
        <f>+L32</f>
        <v>109.417523259999</v>
      </c>
      <c r="E52" s="433">
        <f>+M32</f>
        <v>51.8956182599998</v>
      </c>
      <c r="F52" s="429">
        <f>SUM(C52:E52)</f>
        <v>232.00894256999879</v>
      </c>
      <c r="G52" s="79">
        <f>(F52/F$57)*100</f>
        <v>0.48925628902357998</v>
      </c>
      <c r="I52" s="476"/>
      <c r="J52" s="720"/>
      <c r="K52" s="720"/>
    </row>
    <row r="53" spans="2:11" ht="19.5" customHeight="1">
      <c r="B53" s="29"/>
      <c r="C53" s="81">
        <f>+C52/E52</f>
        <v>1.3622691745536257</v>
      </c>
      <c r="D53" s="81">
        <f>D52/$F52</f>
        <v>0.47160907699489613</v>
      </c>
      <c r="E53" s="795">
        <f>E52/$F52</f>
        <v>0.22367938789403566</v>
      </c>
      <c r="F53" s="430"/>
      <c r="G53" s="82"/>
      <c r="K53" s="720"/>
    </row>
    <row r="54" spans="2:11" ht="19.5" customHeight="1">
      <c r="B54" s="28" t="s">
        <v>22</v>
      </c>
      <c r="C54" s="86">
        <f>+K33</f>
        <v>134.3565193</v>
      </c>
      <c r="D54" s="86">
        <f>+L33</f>
        <v>66.696996600000105</v>
      </c>
      <c r="E54" s="433">
        <f>+M33</f>
        <v>126.00886559999999</v>
      </c>
      <c r="F54" s="429">
        <f>SUM(C54:E54)</f>
        <v>327.06238150000007</v>
      </c>
      <c r="G54" s="79">
        <f>(F54/F$57)*100</f>
        <v>0.68970327298322143</v>
      </c>
      <c r="I54" s="476"/>
      <c r="J54" s="720"/>
      <c r="K54" s="720"/>
    </row>
    <row r="55" spans="2:11" ht="19.5" customHeight="1" thickBot="1">
      <c r="B55" s="30"/>
      <c r="C55" s="83">
        <f>+C54/E54</f>
        <v>1.0662465586072223</v>
      </c>
      <c r="D55" s="83">
        <f>D54/$F54</f>
        <v>0.20392744740042837</v>
      </c>
      <c r="E55" s="419">
        <f>E54/$F54</f>
        <v>0.38527471432846511</v>
      </c>
      <c r="F55" s="431"/>
      <c r="G55" s="85"/>
      <c r="I55" s="476"/>
    </row>
    <row r="56" spans="2:11" ht="19.5" customHeight="1" thickTop="1">
      <c r="B56" s="28"/>
      <c r="C56" s="197"/>
      <c r="D56" s="197"/>
      <c r="E56" s="198"/>
      <c r="F56" s="199"/>
      <c r="G56" s="79"/>
    </row>
    <row r="57" spans="2:11" ht="19.5" customHeight="1">
      <c r="B57" s="87" t="s">
        <v>112</v>
      </c>
      <c r="C57" s="200">
        <f>SUM(C6,C8,C10,C12,C14,C16,C18,C20,C22,C24,C26,C28,C30,C32,C34,C36,C38,C40,C42,C44,C46,C48,C50,C52,C54)</f>
        <v>9229.3794981699939</v>
      </c>
      <c r="D57" s="200">
        <f>SUM(D6,D8,D10,D12,D14,D16,D18,D20,D22,D24,D26,D28,D30,D32,D34,D36,D38,D40,D42,D44,D46,D48,D50,D52,D54)</f>
        <v>28004.488800909952</v>
      </c>
      <c r="E57" s="201">
        <f>SUM(E6,E8,E10,E12,E14,E16,E18,E20,E22,E24,E26,E28,E30,E32,E34,E36,E38,E40,E42,E44,E46,E48,E50,E52,E54)</f>
        <v>10186.86961989999</v>
      </c>
      <c r="F57" s="202">
        <f>SUM(F6,F8,F10,F12,F14,F16,F18,F20,F22,F24,F26,F28,F30,F32,F34,F36,F38,F40,F42,F44,F46,F48,F50,F52,F54)</f>
        <v>47420.737918979925</v>
      </c>
      <c r="G57" s="79">
        <f>(F57/F$57)*100</f>
        <v>100</v>
      </c>
      <c r="I57" s="476"/>
      <c r="J57" s="720"/>
    </row>
    <row r="58" spans="2:11" ht="19.5" customHeight="1" thickBot="1">
      <c r="B58" s="32"/>
      <c r="C58" s="183">
        <f>C57/$F57</f>
        <v>0.1946274963906873</v>
      </c>
      <c r="D58" s="183">
        <f>D57/$F57</f>
        <v>0.5905536275870833</v>
      </c>
      <c r="E58" s="184">
        <f>E57/$F57</f>
        <v>0.21481887602222957</v>
      </c>
      <c r="F58" s="6"/>
      <c r="G58" s="33"/>
    </row>
    <row r="59" spans="2:11">
      <c r="B59" s="10"/>
      <c r="C59" s="10"/>
      <c r="D59" s="10"/>
      <c r="E59" s="10"/>
      <c r="F59" s="10"/>
      <c r="G59" s="10"/>
    </row>
    <row r="60" spans="2:11">
      <c r="B60" s="10"/>
      <c r="C60" s="10"/>
      <c r="D60" s="10"/>
      <c r="E60" s="10"/>
      <c r="F60" s="10"/>
      <c r="G60" s="10"/>
    </row>
    <row r="61" spans="2:11">
      <c r="B61" s="10"/>
      <c r="C61" s="10"/>
      <c r="D61" s="10"/>
      <c r="E61" s="10"/>
      <c r="F61" s="10"/>
      <c r="G61" s="10"/>
    </row>
    <row r="62" spans="2:11">
      <c r="B62" s="10"/>
      <c r="C62" s="10"/>
      <c r="D62" s="10"/>
      <c r="E62" s="10"/>
      <c r="F62" s="10"/>
      <c r="G62" s="10"/>
    </row>
    <row r="63" spans="2:11">
      <c r="B63" s="10"/>
      <c r="C63" s="10"/>
      <c r="D63" s="10"/>
      <c r="E63" s="10"/>
      <c r="F63" s="10"/>
      <c r="G63" s="10"/>
    </row>
    <row r="64" spans="2:11">
      <c r="B64" s="10"/>
      <c r="C64" s="10"/>
      <c r="D64" s="10"/>
      <c r="E64" s="10"/>
      <c r="F64" s="10"/>
      <c r="G64" s="10"/>
    </row>
    <row r="65" spans="2:16">
      <c r="B65" s="10"/>
      <c r="C65" s="10"/>
      <c r="D65" s="10"/>
      <c r="E65" s="10"/>
      <c r="F65" s="10"/>
      <c r="G65" s="10"/>
    </row>
    <row r="66" spans="2:16">
      <c r="B66" s="10"/>
      <c r="C66" s="10"/>
      <c r="D66" s="10"/>
      <c r="E66" s="10"/>
      <c r="F66" s="10"/>
      <c r="G66" s="10"/>
    </row>
    <row r="67" spans="2:16">
      <c r="B67" s="10"/>
      <c r="C67" s="10"/>
      <c r="D67" s="10"/>
      <c r="E67" s="10"/>
      <c r="F67" s="10"/>
      <c r="G67" s="10"/>
      <c r="K67" s="720"/>
    </row>
    <row r="68" spans="2:16">
      <c r="B68" s="10"/>
      <c r="C68" s="10"/>
      <c r="D68" s="10"/>
      <c r="E68" s="10"/>
      <c r="F68" s="10"/>
      <c r="G68" s="10"/>
    </row>
    <row r="69" spans="2:16">
      <c r="B69" s="10"/>
      <c r="C69" s="10"/>
      <c r="D69" s="10"/>
      <c r="E69" s="10"/>
      <c r="F69" s="10"/>
      <c r="G69" s="10"/>
    </row>
    <row r="70" spans="2:16">
      <c r="B70" s="10"/>
      <c r="C70" s="10"/>
      <c r="D70" s="10"/>
      <c r="E70" s="10"/>
      <c r="F70" s="10"/>
      <c r="G70" s="10"/>
    </row>
    <row r="71" spans="2:16">
      <c r="B71" s="10"/>
      <c r="C71" s="10"/>
      <c r="D71" s="10"/>
      <c r="E71" s="10"/>
      <c r="F71" s="10"/>
      <c r="G71" s="10"/>
    </row>
    <row r="72" spans="2:16">
      <c r="B72" s="10"/>
      <c r="C72" s="10"/>
      <c r="D72" s="10"/>
      <c r="E72" s="10"/>
      <c r="F72" s="10"/>
      <c r="G72" s="10"/>
      <c r="J72" s="476"/>
      <c r="K72" s="718" t="s">
        <v>110</v>
      </c>
      <c r="L72" s="718" t="s">
        <v>109</v>
      </c>
      <c r="M72" s="718" t="s">
        <v>111</v>
      </c>
      <c r="N72" s="461"/>
    </row>
    <row r="73" spans="2:16">
      <c r="B73" s="10"/>
      <c r="C73" s="10"/>
      <c r="D73" s="10"/>
      <c r="E73" s="10"/>
      <c r="F73" s="10"/>
      <c r="G73" s="10"/>
      <c r="J73" s="476" t="s">
        <v>12</v>
      </c>
      <c r="K73" s="476">
        <v>5229.8546086899996</v>
      </c>
      <c r="L73" s="476">
        <v>6913.9278105200101</v>
      </c>
      <c r="M73" s="476">
        <v>5721.1548966700002</v>
      </c>
      <c r="N73" s="476">
        <v>17864.937315880008</v>
      </c>
    </row>
    <row r="74" spans="2:16">
      <c r="B74" s="10"/>
      <c r="C74" s="10"/>
      <c r="D74" s="10"/>
      <c r="E74" s="10"/>
      <c r="F74" s="10"/>
      <c r="G74" s="10"/>
      <c r="I74" s="476"/>
      <c r="J74" s="476" t="s">
        <v>2</v>
      </c>
      <c r="K74" s="476">
        <v>344.00357068000301</v>
      </c>
      <c r="L74" s="476">
        <v>4447.3643399900102</v>
      </c>
      <c r="M74" s="476">
        <v>529.47231403999695</v>
      </c>
      <c r="N74" s="476">
        <v>5320.8402247100094</v>
      </c>
    </row>
    <row r="75" spans="2:16">
      <c r="B75" s="10"/>
      <c r="C75" s="10"/>
      <c r="D75" s="10"/>
      <c r="E75" s="10"/>
      <c r="F75" s="10"/>
      <c r="G75" s="10"/>
      <c r="J75" s="476" t="s">
        <v>8</v>
      </c>
      <c r="K75" s="476">
        <v>275.97556639999999</v>
      </c>
      <c r="L75" s="476">
        <v>2464.48477709999</v>
      </c>
      <c r="M75" s="476">
        <v>261.688621799999</v>
      </c>
      <c r="N75" s="476">
        <v>3002.148965299989</v>
      </c>
    </row>
    <row r="76" spans="2:16">
      <c r="B76" s="10"/>
      <c r="C76" s="10"/>
      <c r="D76" s="10"/>
      <c r="E76" s="10"/>
      <c r="F76" s="10"/>
      <c r="G76" s="10"/>
      <c r="I76" s="476"/>
      <c r="J76" s="476" t="s">
        <v>5</v>
      </c>
      <c r="K76" s="476">
        <v>207.65164789999801</v>
      </c>
      <c r="L76" s="476">
        <v>1919.5023043000001</v>
      </c>
      <c r="M76" s="476">
        <v>240.50597199999899</v>
      </c>
      <c r="N76" s="476">
        <v>2367.659924199997</v>
      </c>
    </row>
    <row r="77" spans="2:16">
      <c r="B77" s="10"/>
      <c r="C77" s="10"/>
      <c r="D77" s="10"/>
      <c r="E77" s="10"/>
      <c r="F77" s="10"/>
      <c r="G77" s="10"/>
      <c r="J77" s="476" t="s">
        <v>15</v>
      </c>
      <c r="K77" s="476">
        <v>60.239562559999897</v>
      </c>
      <c r="L77" s="476">
        <v>2242.7257152699799</v>
      </c>
      <c r="M77" s="476">
        <v>56.608725499999899</v>
      </c>
      <c r="N77" s="476">
        <v>2359.5740033299794</v>
      </c>
    </row>
    <row r="78" spans="2:16">
      <c r="B78" s="10"/>
      <c r="C78" s="10"/>
      <c r="D78" s="10"/>
      <c r="E78" s="10"/>
      <c r="F78" s="10"/>
      <c r="G78" s="10"/>
      <c r="I78" s="476"/>
      <c r="J78" s="476" t="s">
        <v>1</v>
      </c>
      <c r="K78" s="476">
        <v>202.46735915999901</v>
      </c>
      <c r="L78" s="476">
        <v>1616.0058566999901</v>
      </c>
      <c r="M78" s="476">
        <v>227.03225903000001</v>
      </c>
      <c r="N78" s="476">
        <v>2045.505474889989</v>
      </c>
    </row>
    <row r="79" spans="2:16">
      <c r="B79" s="10"/>
      <c r="C79" s="10"/>
      <c r="D79" s="10"/>
      <c r="E79" s="10"/>
      <c r="F79" s="10"/>
      <c r="G79" s="10"/>
      <c r="J79" s="476" t="s">
        <v>56</v>
      </c>
      <c r="K79" s="476">
        <f>C57-SUM(K73:K78)</f>
        <v>2909.1871827799932</v>
      </c>
      <c r="L79" s="476">
        <f>D57-SUM(L73:L78)</f>
        <v>8400.4779970299714</v>
      </c>
      <c r="M79" s="476">
        <f>E57-SUM(M73:M78)</f>
        <v>3150.4068308599935</v>
      </c>
      <c r="N79" s="476">
        <f>SUM(K79:M79)</f>
        <v>14460.072010669959</v>
      </c>
    </row>
    <row r="80" spans="2:16">
      <c r="B80" s="10"/>
      <c r="C80" s="10"/>
      <c r="D80" s="10"/>
      <c r="E80" s="10"/>
      <c r="F80" s="10"/>
      <c r="G80" s="10"/>
      <c r="I80" s="476"/>
      <c r="J80" s="476"/>
      <c r="K80" s="719"/>
      <c r="L80" s="719"/>
      <c r="M80" s="719"/>
      <c r="N80" s="461"/>
      <c r="P80" s="721"/>
    </row>
    <row r="81" spans="2:16">
      <c r="B81" s="10"/>
      <c r="C81" s="10"/>
      <c r="D81" s="10"/>
      <c r="E81" s="10"/>
      <c r="F81" s="10"/>
      <c r="G81" s="10"/>
      <c r="J81" s="476"/>
      <c r="K81" s="476">
        <f>SUM(K73:K79)</f>
        <v>9229.3794981699939</v>
      </c>
      <c r="L81" s="476">
        <f>SUM(L73:L79)</f>
        <v>28004.488800909952</v>
      </c>
      <c r="M81" s="476">
        <f>SUM(M73:M79)</f>
        <v>10186.86961989999</v>
      </c>
      <c r="N81" s="476">
        <f>SUM(K81:M81)</f>
        <v>47420.737918979932</v>
      </c>
      <c r="P81" s="721"/>
    </row>
    <row r="82" spans="2:16">
      <c r="B82" s="10"/>
      <c r="C82" s="10"/>
      <c r="D82" s="10"/>
      <c r="E82" s="10"/>
      <c r="F82" s="10"/>
      <c r="G82" s="10"/>
      <c r="I82" s="476"/>
      <c r="J82" s="476"/>
      <c r="K82" s="467"/>
      <c r="L82" s="467"/>
      <c r="M82" s="467"/>
      <c r="N82" s="461"/>
      <c r="P82" s="721"/>
    </row>
    <row r="83" spans="2:16">
      <c r="B83" s="10"/>
      <c r="C83" s="10"/>
      <c r="D83" s="10"/>
      <c r="E83" s="10"/>
      <c r="F83" s="10"/>
      <c r="G83" s="10"/>
      <c r="J83" s="476"/>
      <c r="K83" s="467"/>
      <c r="L83" s="467"/>
      <c r="M83" s="467"/>
      <c r="N83" s="461"/>
      <c r="P83" s="721"/>
    </row>
    <row r="84" spans="2:16">
      <c r="B84" s="10"/>
      <c r="C84" s="10"/>
      <c r="D84" s="10"/>
      <c r="E84" s="10"/>
      <c r="F84" s="10"/>
      <c r="G84" s="10"/>
      <c r="I84" s="476"/>
      <c r="J84" s="476" t="s">
        <v>12</v>
      </c>
      <c r="K84" s="508">
        <f>K73/$N73</f>
        <v>0.29274407831485766</v>
      </c>
      <c r="L84" s="508">
        <f>L73/$N73</f>
        <v>0.38701103106442314</v>
      </c>
      <c r="M84" s="508">
        <f>M73/$N73</f>
        <v>0.32024489062071931</v>
      </c>
      <c r="N84" s="461"/>
      <c r="P84" s="721"/>
    </row>
    <row r="85" spans="2:16">
      <c r="B85" s="10"/>
      <c r="C85" s="10"/>
      <c r="D85" s="10"/>
      <c r="E85" s="10"/>
      <c r="F85" s="10"/>
      <c r="G85" s="10"/>
      <c r="J85" s="476" t="s">
        <v>2</v>
      </c>
      <c r="K85" s="508">
        <f t="shared" ref="K85:M90" si="4">K74/$N74</f>
        <v>6.4652114356384668E-2</v>
      </c>
      <c r="L85" s="508">
        <f t="shared" si="4"/>
        <v>0.83583873075842929</v>
      </c>
      <c r="M85" s="508">
        <f t="shared" si="4"/>
        <v>9.9509154885186135E-2</v>
      </c>
      <c r="N85" s="461"/>
      <c r="P85" s="721"/>
    </row>
    <row r="86" spans="2:16">
      <c r="B86" s="10"/>
      <c r="C86" s="10"/>
      <c r="D86" s="10"/>
      <c r="E86" s="10"/>
      <c r="F86" s="10"/>
      <c r="G86" s="10"/>
      <c r="J86" s="476" t="s">
        <v>8</v>
      </c>
      <c r="K86" s="508">
        <f t="shared" si="4"/>
        <v>9.19260068670254E-2</v>
      </c>
      <c r="L86" s="508">
        <f t="shared" si="4"/>
        <v>0.82090689222469249</v>
      </c>
      <c r="M86" s="508">
        <f t="shared" si="4"/>
        <v>8.7167100908282155E-2</v>
      </c>
      <c r="N86" s="461"/>
      <c r="P86" s="721"/>
    </row>
    <row r="87" spans="2:16">
      <c r="B87" s="10"/>
      <c r="C87" s="10"/>
      <c r="D87" s="10"/>
      <c r="E87" s="10"/>
      <c r="F87" s="10"/>
      <c r="G87" s="10"/>
      <c r="J87" s="476" t="s">
        <v>5</v>
      </c>
      <c r="K87" s="508">
        <f t="shared" si="4"/>
        <v>8.7703325033117216E-2</v>
      </c>
      <c r="L87" s="508">
        <f t="shared" si="4"/>
        <v>0.81071706484560957</v>
      </c>
      <c r="M87" s="508">
        <f t="shared" si="4"/>
        <v>0.10157961012127321</v>
      </c>
      <c r="N87" s="461"/>
      <c r="P87" s="721"/>
    </row>
    <row r="88" spans="2:16">
      <c r="B88" s="10"/>
      <c r="C88" s="10"/>
      <c r="D88" s="10"/>
      <c r="E88" s="10"/>
      <c r="F88" s="10"/>
      <c r="G88" s="10"/>
      <c r="I88" s="476"/>
      <c r="J88" s="476" t="s">
        <v>15</v>
      </c>
      <c r="K88" s="508">
        <f t="shared" si="4"/>
        <v>2.5529846690540765E-2</v>
      </c>
      <c r="L88" s="508">
        <f t="shared" si="4"/>
        <v>0.9504790746570797</v>
      </c>
      <c r="M88" s="508">
        <f t="shared" si="4"/>
        <v>2.3991078652379667E-2</v>
      </c>
      <c r="N88" s="461"/>
      <c r="P88" s="721"/>
    </row>
    <row r="89" spans="2:16">
      <c r="B89" s="10"/>
      <c r="C89" s="10"/>
      <c r="D89" s="10"/>
      <c r="E89" s="10"/>
      <c r="F89" s="10"/>
      <c r="G89" s="10"/>
      <c r="J89" s="476" t="s">
        <v>1</v>
      </c>
      <c r="K89" s="508">
        <f t="shared" si="4"/>
        <v>9.8981577730017103E-2</v>
      </c>
      <c r="L89" s="508">
        <f>L78/$N78</f>
        <v>0.79002763695213374</v>
      </c>
      <c r="M89" s="508">
        <f>M78/$N78</f>
        <v>0.11099078531784923</v>
      </c>
      <c r="N89" s="461"/>
      <c r="P89" s="721"/>
    </row>
    <row r="90" spans="2:16">
      <c r="B90" s="10"/>
      <c r="C90" s="10"/>
      <c r="D90" s="10"/>
      <c r="E90" s="10"/>
      <c r="F90" s="10"/>
      <c r="G90" s="10"/>
      <c r="I90" s="476"/>
      <c r="J90" s="476" t="s">
        <v>56</v>
      </c>
      <c r="K90" s="508">
        <f t="shared" si="4"/>
        <v>0.20118759993956667</v>
      </c>
      <c r="L90" s="508">
        <f>L79/$N79</f>
        <v>0.58094302648225626</v>
      </c>
      <c r="M90" s="508">
        <f>M79/$N79</f>
        <v>0.21786937357817696</v>
      </c>
      <c r="N90" s="461"/>
      <c r="P90" s="721"/>
    </row>
    <row r="91" spans="2:16">
      <c r="B91" s="10"/>
      <c r="C91" s="10"/>
      <c r="D91" s="10"/>
      <c r="E91" s="10"/>
      <c r="F91" s="10"/>
      <c r="G91" s="10"/>
      <c r="P91" s="721"/>
    </row>
    <row r="92" spans="2:16">
      <c r="B92" s="10"/>
      <c r="C92" s="10"/>
      <c r="D92" s="10"/>
      <c r="E92" s="10"/>
      <c r="F92" s="10"/>
      <c r="G92" s="10"/>
      <c r="P92" s="721"/>
    </row>
    <row r="93" spans="2:16">
      <c r="B93" s="10"/>
      <c r="C93" s="10"/>
      <c r="D93" s="10"/>
      <c r="E93" s="10"/>
      <c r="F93" s="10"/>
      <c r="G93" s="10"/>
      <c r="P93" s="721"/>
    </row>
    <row r="94" spans="2:16">
      <c r="B94" s="10"/>
      <c r="C94" s="10"/>
      <c r="D94" s="10"/>
      <c r="E94" s="10"/>
      <c r="F94" s="10"/>
      <c r="G94" s="10"/>
      <c r="P94" s="721"/>
    </row>
    <row r="95" spans="2:16">
      <c r="B95" s="10"/>
      <c r="C95" s="10"/>
      <c r="D95" s="10"/>
      <c r="E95" s="10"/>
      <c r="F95" s="10"/>
      <c r="G95" s="10"/>
      <c r="P95" s="721"/>
    </row>
    <row r="96" spans="2:16">
      <c r="B96" s="10"/>
      <c r="C96" s="10"/>
      <c r="D96" s="10"/>
      <c r="E96" s="10"/>
      <c r="F96" s="10"/>
      <c r="G96" s="10"/>
    </row>
    <row r="97" spans="2:7">
      <c r="B97" s="10"/>
      <c r="C97" s="10"/>
      <c r="D97" s="10"/>
      <c r="E97" s="10"/>
      <c r="F97" s="10"/>
      <c r="G97" s="10"/>
    </row>
    <row r="98" spans="2:7">
      <c r="B98" s="10"/>
      <c r="C98" s="10"/>
      <c r="D98" s="10"/>
      <c r="E98" s="10"/>
      <c r="F98" s="10"/>
      <c r="G98" s="10"/>
    </row>
    <row r="99" spans="2:7">
      <c r="B99" s="10"/>
      <c r="C99" s="10"/>
      <c r="D99" s="10"/>
      <c r="E99" s="10"/>
      <c r="F99" s="10"/>
      <c r="G99" s="10"/>
    </row>
    <row r="100" spans="2:7">
      <c r="B100" s="10"/>
      <c r="C100" s="10"/>
      <c r="D100" s="10"/>
      <c r="E100" s="10"/>
      <c r="F100" s="10"/>
      <c r="G100" s="10"/>
    </row>
    <row r="101" spans="2:7">
      <c r="B101" s="10"/>
      <c r="C101" s="10"/>
      <c r="D101" s="10"/>
      <c r="E101" s="10"/>
      <c r="F101" s="10"/>
      <c r="G101" s="10"/>
    </row>
  </sheetData>
  <sortState ref="K109:O133">
    <sortCondition descending="1" ref="O109:O133"/>
  </sortState>
  <mergeCells count="2">
    <mergeCell ref="J1:N1"/>
    <mergeCell ref="J2:N2"/>
  </mergeCells>
  <pageMargins left="0.78740157480314965" right="0.78740157480314965" top="0.78740157480314965" bottom="0.78740157480314965" header="0.31496062992125984" footer="0.31496062992125984"/>
  <pageSetup paperSize="9" scale="64" orientation="portrait" r:id="rId1"/>
  <headerFooter alignWithMargins="0"/>
  <rowBreaks count="1" manualBreakCount="1">
    <brk id="60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A108"/>
  <sheetViews>
    <sheetView view="pageBreakPreview" zoomScale="90" zoomScaleNormal="55" zoomScaleSheetLayoutView="90" workbookViewId="0">
      <selection activeCell="R42" sqref="R42"/>
    </sheetView>
  </sheetViews>
  <sheetFormatPr baseColWidth="10" defaultRowHeight="12.75"/>
  <cols>
    <col min="1" max="1" width="2.85546875" style="203" customWidth="1"/>
    <col min="2" max="2" width="24.7109375" customWidth="1"/>
    <col min="3" max="3" width="11.85546875" bestFit="1" customWidth="1"/>
    <col min="4" max="4" width="9.85546875" customWidth="1"/>
    <col min="5" max="5" width="12.28515625" bestFit="1" customWidth="1"/>
    <col min="6" max="6" width="11.28515625" bestFit="1" customWidth="1"/>
    <col min="7" max="7" width="11.5703125" bestFit="1" customWidth="1"/>
    <col min="8" max="8" width="14.140625" bestFit="1" customWidth="1"/>
    <col min="9" max="9" width="10.85546875" bestFit="1" customWidth="1"/>
    <col min="10" max="10" width="11.5703125" customWidth="1"/>
    <col min="11" max="13" width="11.28515625" bestFit="1" customWidth="1"/>
    <col min="14" max="14" width="13.42578125" bestFit="1" customWidth="1"/>
    <col min="15" max="15" width="14.42578125" bestFit="1" customWidth="1"/>
    <col min="16" max="16" width="9.85546875" customWidth="1"/>
    <col min="17" max="18" width="11.28515625" bestFit="1" customWidth="1"/>
    <col min="19" max="19" width="11.85546875" customWidth="1"/>
    <col min="20" max="20" width="10.28515625" customWidth="1"/>
    <col min="21" max="21" width="14.85546875" bestFit="1" customWidth="1"/>
    <col min="22" max="22" width="6.42578125" customWidth="1"/>
    <col min="23" max="23" width="3" customWidth="1"/>
    <col min="24" max="24" width="12.5703125" bestFit="1" customWidth="1"/>
    <col min="25" max="25" width="4.5703125" customWidth="1"/>
    <col min="26" max="26" width="6.28515625" customWidth="1"/>
    <col min="27" max="27" width="4" customWidth="1"/>
    <col min="28" max="28" width="5.42578125" bestFit="1" customWidth="1"/>
    <col min="29" max="29" width="3.42578125" bestFit="1" customWidth="1"/>
    <col min="30" max="30" width="5.42578125" bestFit="1" customWidth="1"/>
    <col min="31" max="31" width="6.85546875" bestFit="1" customWidth="1"/>
    <col min="32" max="46" width="8.7109375" customWidth="1"/>
    <col min="47" max="47" width="10.42578125" customWidth="1"/>
    <col min="48" max="50" width="8.7109375" customWidth="1"/>
    <col min="51" max="51" width="13.42578125" customWidth="1"/>
  </cols>
  <sheetData>
    <row r="1" spans="1:53" ht="20.25" customHeight="1">
      <c r="A1" s="27" t="s">
        <v>138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E1" t="s">
        <v>2032</v>
      </c>
    </row>
    <row r="2" spans="1:5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E2" t="s">
        <v>2242</v>
      </c>
      <c r="AV2" s="553"/>
      <c r="AW2" s="553"/>
      <c r="AX2" s="553"/>
      <c r="AY2" s="553"/>
    </row>
    <row r="3" spans="1:53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E3" t="s">
        <v>2223</v>
      </c>
      <c r="AV3" s="553"/>
      <c r="AW3" s="553"/>
      <c r="AX3" s="553"/>
      <c r="AY3" s="553"/>
    </row>
    <row r="4" spans="1:53" ht="138" customHeight="1" thickBot="1">
      <c r="B4" s="835" t="s">
        <v>115</v>
      </c>
      <c r="C4" s="836" t="s">
        <v>116</v>
      </c>
      <c r="D4" s="837" t="s">
        <v>117</v>
      </c>
      <c r="E4" s="837" t="s">
        <v>118</v>
      </c>
      <c r="F4" s="837" t="s">
        <v>119</v>
      </c>
      <c r="G4" s="837" t="s">
        <v>139</v>
      </c>
      <c r="H4" s="837" t="s">
        <v>120</v>
      </c>
      <c r="I4" s="837" t="s">
        <v>121</v>
      </c>
      <c r="J4" s="837" t="s">
        <v>122</v>
      </c>
      <c r="K4" s="837" t="s">
        <v>123</v>
      </c>
      <c r="L4" s="837" t="s">
        <v>124</v>
      </c>
      <c r="M4" s="837" t="s">
        <v>125</v>
      </c>
      <c r="N4" s="837" t="s">
        <v>126</v>
      </c>
      <c r="O4" s="837" t="s">
        <v>127</v>
      </c>
      <c r="P4" s="837" t="s">
        <v>128</v>
      </c>
      <c r="Q4" s="837" t="s">
        <v>129</v>
      </c>
      <c r="R4" s="837" t="s">
        <v>130</v>
      </c>
      <c r="S4" s="837" t="s">
        <v>131</v>
      </c>
      <c r="T4" s="844" t="s">
        <v>132</v>
      </c>
      <c r="U4" s="845" t="s">
        <v>133</v>
      </c>
      <c r="V4" s="846" t="s">
        <v>25</v>
      </c>
      <c r="W4" s="91"/>
      <c r="X4" s="841" t="s">
        <v>134</v>
      </c>
      <c r="Y4" s="228"/>
      <c r="AF4" s="797" t="s">
        <v>2224</v>
      </c>
      <c r="AG4" s="797" t="s">
        <v>2225</v>
      </c>
      <c r="AH4" s="797" t="s">
        <v>2226</v>
      </c>
      <c r="AI4" s="797" t="s">
        <v>2227</v>
      </c>
      <c r="AJ4" s="797" t="s">
        <v>2228</v>
      </c>
      <c r="AK4" s="797" t="s">
        <v>2229</v>
      </c>
      <c r="AL4" s="797" t="s">
        <v>2230</v>
      </c>
      <c r="AM4" s="797" t="s">
        <v>2231</v>
      </c>
      <c r="AN4" s="797" t="s">
        <v>2232</v>
      </c>
      <c r="AO4" s="797" t="s">
        <v>2233</v>
      </c>
      <c r="AP4" s="797" t="s">
        <v>2234</v>
      </c>
      <c r="AQ4" s="797" t="s">
        <v>2235</v>
      </c>
      <c r="AR4" s="797" t="s">
        <v>2236</v>
      </c>
      <c r="AS4" s="797" t="s">
        <v>2237</v>
      </c>
      <c r="AT4" s="797" t="s">
        <v>2238</v>
      </c>
      <c r="AU4" s="798" t="s">
        <v>148</v>
      </c>
      <c r="AV4" s="797" t="s">
        <v>2239</v>
      </c>
      <c r="AW4" s="797" t="s">
        <v>2240</v>
      </c>
      <c r="AX4" s="797" t="s">
        <v>2241</v>
      </c>
      <c r="AY4" s="796" t="s">
        <v>62</v>
      </c>
    </row>
    <row r="5" spans="1:53" s="553" customFormat="1" ht="22.5" customHeight="1">
      <c r="A5" s="590"/>
      <c r="B5" s="544" t="s">
        <v>0</v>
      </c>
      <c r="C5" s="591">
        <v>1.8065009000000001</v>
      </c>
      <c r="D5" s="592"/>
      <c r="E5" s="592">
        <v>0.88998500000000003</v>
      </c>
      <c r="F5" s="592">
        <v>5.11672659999999</v>
      </c>
      <c r="G5" s="592">
        <v>5.2280117999999902</v>
      </c>
      <c r="H5" s="592">
        <v>3.7420034000000002</v>
      </c>
      <c r="I5" s="592">
        <v>7.0875900000000006E-2</v>
      </c>
      <c r="J5" s="592">
        <v>0.98968719999999999</v>
      </c>
      <c r="K5" s="592">
        <v>2.4364577000000001</v>
      </c>
      <c r="L5" s="592">
        <v>0.45292470000000001</v>
      </c>
      <c r="M5" s="592">
        <v>1.6979728999999899</v>
      </c>
      <c r="N5" s="592">
        <v>1.7280268999999999</v>
      </c>
      <c r="O5" s="592">
        <v>0.4218133</v>
      </c>
      <c r="P5" s="592">
        <v>1.0776250000000001</v>
      </c>
      <c r="Q5" s="592">
        <v>0.2130011</v>
      </c>
      <c r="R5" s="592">
        <v>0.73262769999999999</v>
      </c>
      <c r="S5" s="592">
        <v>0.8073515</v>
      </c>
      <c r="T5" s="593">
        <v>1.4476481999999999</v>
      </c>
      <c r="U5" s="594">
        <f t="shared" ref="U5:U30" si="0">+SUM(C5:T5)</f>
        <v>28.859239799999965</v>
      </c>
      <c r="V5" s="595">
        <f>+U5/$U$30</f>
        <v>7.7508035340805687E-4</v>
      </c>
      <c r="W5" s="596"/>
      <c r="X5" s="597">
        <v>53.420450040000098</v>
      </c>
      <c r="Y5" s="550"/>
      <c r="AA5"/>
      <c r="AB5"/>
      <c r="AC5"/>
      <c r="AD5"/>
      <c r="AE5" t="s">
        <v>0</v>
      </c>
      <c r="AF5">
        <v>1.8065009000000001</v>
      </c>
      <c r="AG5"/>
      <c r="AH5">
        <v>0.88998500000000003</v>
      </c>
      <c r="AI5">
        <v>5.11672659999999</v>
      </c>
      <c r="AJ5">
        <v>5.2280117999999902</v>
      </c>
      <c r="AK5">
        <v>3.7420034000000002</v>
      </c>
      <c r="AL5">
        <v>7.0875900000000006E-2</v>
      </c>
      <c r="AM5">
        <v>0.98968719999999999</v>
      </c>
      <c r="AN5">
        <v>2.4364577000000001</v>
      </c>
      <c r="AO5">
        <v>0.45292470000000001</v>
      </c>
      <c r="AP5">
        <v>1.6979728999999899</v>
      </c>
      <c r="AQ5">
        <v>1.7280268999999999</v>
      </c>
      <c r="AR5">
        <v>0.4218133</v>
      </c>
      <c r="AS5">
        <v>1.0776250000000001</v>
      </c>
      <c r="AT5">
        <v>0.2130011</v>
      </c>
      <c r="AU5">
        <v>53.420450040000098</v>
      </c>
      <c r="AV5" s="553">
        <v>0.73262769999999999</v>
      </c>
      <c r="AW5" s="553">
        <v>0.8073515</v>
      </c>
      <c r="AX5" s="553">
        <v>1.4476481999999999</v>
      </c>
      <c r="AY5" s="553">
        <v>82.279689840000103</v>
      </c>
      <c r="AZ5" s="553">
        <f>SUM(AF5:AX5)</f>
        <v>82.27968984000006</v>
      </c>
      <c r="BA5" s="553">
        <f>+AY5-AZ5</f>
        <v>0</v>
      </c>
    </row>
    <row r="6" spans="1:53" s="553" customFormat="1" ht="22.5" customHeight="1">
      <c r="A6" s="590"/>
      <c r="B6" s="556" t="s">
        <v>1</v>
      </c>
      <c r="C6" s="598">
        <v>16.304601299999899</v>
      </c>
      <c r="D6" s="599">
        <v>6.9927000000000003E-2</v>
      </c>
      <c r="E6" s="599">
        <v>9.8073324999999798</v>
      </c>
      <c r="F6" s="599">
        <v>26.697210699999999</v>
      </c>
      <c r="G6" s="599">
        <v>36.324018199999898</v>
      </c>
      <c r="H6" s="599">
        <v>61.0448042599998</v>
      </c>
      <c r="I6" s="599">
        <v>5.9229738000000101</v>
      </c>
      <c r="J6" s="599">
        <v>7.6206900999999903</v>
      </c>
      <c r="K6" s="599">
        <v>22.3942385</v>
      </c>
      <c r="L6" s="599">
        <v>3.2663266999999898</v>
      </c>
      <c r="M6" s="599">
        <v>2.9823013999999901</v>
      </c>
      <c r="N6" s="599">
        <v>414.12061560000001</v>
      </c>
      <c r="O6" s="599">
        <v>1140.0667894999999</v>
      </c>
      <c r="P6" s="599">
        <v>0.458539900000001</v>
      </c>
      <c r="Q6" s="599">
        <v>29.198267099999999</v>
      </c>
      <c r="R6" s="599">
        <v>7.5223698000000097</v>
      </c>
      <c r="S6" s="599">
        <v>17.120983999999901</v>
      </c>
      <c r="T6" s="600">
        <v>17.551225499999902</v>
      </c>
      <c r="U6" s="601">
        <f t="shared" si="0"/>
        <v>1818.4732158599993</v>
      </c>
      <c r="V6" s="602">
        <f t="shared" ref="V6:V30" si="1">+U6/$U$30</f>
        <v>4.8839223506221933E-2</v>
      </c>
      <c r="W6" s="596"/>
      <c r="X6" s="603">
        <v>227.03225903000001</v>
      </c>
      <c r="Y6" s="562"/>
      <c r="AA6"/>
      <c r="AB6"/>
      <c r="AC6"/>
      <c r="AD6"/>
      <c r="AE6" t="s">
        <v>1</v>
      </c>
      <c r="AF6">
        <v>16.304601299999899</v>
      </c>
      <c r="AG6">
        <v>6.9927000000000003E-2</v>
      </c>
      <c r="AH6">
        <v>9.8073324999999798</v>
      </c>
      <c r="AI6">
        <v>26.697210699999999</v>
      </c>
      <c r="AJ6">
        <v>36.324018199999898</v>
      </c>
      <c r="AK6">
        <v>61.0448042599998</v>
      </c>
      <c r="AL6">
        <v>5.9229738000000101</v>
      </c>
      <c r="AM6">
        <v>7.6206900999999903</v>
      </c>
      <c r="AN6">
        <v>22.3942385</v>
      </c>
      <c r="AO6">
        <v>3.2663266999999898</v>
      </c>
      <c r="AP6">
        <v>2.9823013999999901</v>
      </c>
      <c r="AQ6">
        <v>414.12061560000001</v>
      </c>
      <c r="AR6" s="16">
        <v>1140.0667894999999</v>
      </c>
      <c r="AS6">
        <v>0.458539900000001</v>
      </c>
      <c r="AT6">
        <v>29.198267099999999</v>
      </c>
      <c r="AU6">
        <v>227.03225903000001</v>
      </c>
      <c r="AV6" s="553">
        <v>7.5223698000000097</v>
      </c>
      <c r="AW6" s="553">
        <v>17.120983999999901</v>
      </c>
      <c r="AX6" s="553">
        <v>17.551225499999902</v>
      </c>
      <c r="AY6" s="664">
        <v>2045.50547489</v>
      </c>
      <c r="AZ6" s="553">
        <f t="shared" ref="AZ6:AZ30" si="2">SUM(AF6:AX6)</f>
        <v>2045.5054748899993</v>
      </c>
      <c r="BA6" s="553">
        <f t="shared" ref="BA6:BA30" si="3">+AY6-AZ6</f>
        <v>0</v>
      </c>
    </row>
    <row r="7" spans="1:53" s="553" customFormat="1" ht="22.5" customHeight="1">
      <c r="A7" s="590"/>
      <c r="B7" s="556" t="s">
        <v>24</v>
      </c>
      <c r="C7" s="598">
        <v>3.1851099999999799</v>
      </c>
      <c r="D7" s="599">
        <v>0.190163</v>
      </c>
      <c r="E7" s="599">
        <v>2.1459429999999999</v>
      </c>
      <c r="F7" s="599">
        <v>0.1481827</v>
      </c>
      <c r="G7" s="599">
        <v>9.2793959999999895</v>
      </c>
      <c r="H7" s="599">
        <v>3.3237063</v>
      </c>
      <c r="I7" s="599">
        <v>6.7192600000000005E-2</v>
      </c>
      <c r="J7" s="599">
        <v>3.1390456999999898</v>
      </c>
      <c r="K7" s="599">
        <v>0.69799149999999999</v>
      </c>
      <c r="L7" s="599">
        <v>0.46933780000000003</v>
      </c>
      <c r="M7" s="599">
        <v>0.84559660000000003</v>
      </c>
      <c r="N7" s="599">
        <v>3.0480469000000001</v>
      </c>
      <c r="O7" s="599">
        <v>1213.3917782999999</v>
      </c>
      <c r="P7" s="599">
        <v>1.6125E-2</v>
      </c>
      <c r="Q7" s="599">
        <v>1.805E-3</v>
      </c>
      <c r="R7" s="599">
        <v>4.2226119999999998</v>
      </c>
      <c r="S7" s="599">
        <v>7.6426300000000003E-2</v>
      </c>
      <c r="T7" s="600">
        <v>6.5168880999999796</v>
      </c>
      <c r="U7" s="601">
        <f t="shared" si="0"/>
        <v>1250.7653468000001</v>
      </c>
      <c r="V7" s="602">
        <f t="shared" si="1"/>
        <v>3.3592140809900889E-2</v>
      </c>
      <c r="W7" s="596"/>
      <c r="X7" s="603">
        <v>52.113004499999803</v>
      </c>
      <c r="Y7" s="565"/>
      <c r="AA7"/>
      <c r="AB7"/>
      <c r="AC7"/>
      <c r="AD7"/>
      <c r="AE7" t="s">
        <v>24</v>
      </c>
      <c r="AF7">
        <v>3.1851099999999799</v>
      </c>
      <c r="AG7">
        <v>0.190163</v>
      </c>
      <c r="AH7">
        <v>2.1459429999999999</v>
      </c>
      <c r="AI7">
        <v>0.1481827</v>
      </c>
      <c r="AJ7">
        <v>9.2793959999999895</v>
      </c>
      <c r="AK7">
        <v>3.3237063</v>
      </c>
      <c r="AL7">
        <v>6.7192600000000005E-2</v>
      </c>
      <c r="AM7">
        <v>3.1390456999999898</v>
      </c>
      <c r="AN7">
        <v>0.69799149999999999</v>
      </c>
      <c r="AO7">
        <v>0.46933780000000003</v>
      </c>
      <c r="AP7">
        <v>0.84559660000000003</v>
      </c>
      <c r="AQ7">
        <v>3.0480469000000001</v>
      </c>
      <c r="AR7" s="16">
        <v>1213.3917782999999</v>
      </c>
      <c r="AS7">
        <v>1.6125E-2</v>
      </c>
      <c r="AT7">
        <v>1.805E-3</v>
      </c>
      <c r="AU7">
        <v>52.113004499999803</v>
      </c>
      <c r="AV7" s="553">
        <v>4.2226119999999998</v>
      </c>
      <c r="AW7" s="553">
        <v>7.6426300000000003E-2</v>
      </c>
      <c r="AX7" s="553">
        <v>6.5168880999999796</v>
      </c>
      <c r="AY7" s="664">
        <v>1302.8783513000001</v>
      </c>
      <c r="AZ7" s="553">
        <f t="shared" si="2"/>
        <v>1302.8783512999998</v>
      </c>
      <c r="BA7" s="553">
        <f t="shared" si="3"/>
        <v>0</v>
      </c>
    </row>
    <row r="8" spans="1:53" s="553" customFormat="1" ht="22.5" customHeight="1">
      <c r="A8" s="590"/>
      <c r="B8" s="556" t="s">
        <v>2</v>
      </c>
      <c r="C8" s="598">
        <v>25.308417379999899</v>
      </c>
      <c r="D8" s="599"/>
      <c r="E8" s="599">
        <v>11.31864062</v>
      </c>
      <c r="F8" s="599">
        <v>56.524950269999998</v>
      </c>
      <c r="G8" s="599">
        <v>60.793323999999998</v>
      </c>
      <c r="H8" s="599">
        <v>80.683958359999906</v>
      </c>
      <c r="I8" s="599">
        <v>1.8965382</v>
      </c>
      <c r="J8" s="599">
        <v>16.568579029999999</v>
      </c>
      <c r="K8" s="599">
        <v>20.7695970199999</v>
      </c>
      <c r="L8" s="599">
        <v>46.191687279999996</v>
      </c>
      <c r="M8" s="599">
        <v>8.0335270300000001</v>
      </c>
      <c r="N8" s="599">
        <v>385.312062589996</v>
      </c>
      <c r="O8" s="599">
        <v>4000.19820583</v>
      </c>
      <c r="P8" s="599">
        <v>9.7798004600000006</v>
      </c>
      <c r="Q8" s="599">
        <v>3.4325831</v>
      </c>
      <c r="R8" s="599">
        <v>14.53536044</v>
      </c>
      <c r="S8" s="599">
        <v>10.408359170000001</v>
      </c>
      <c r="T8" s="600">
        <v>39.612319889999803</v>
      </c>
      <c r="U8" s="601">
        <f t="shared" si="0"/>
        <v>4791.3679106699947</v>
      </c>
      <c r="V8" s="602">
        <f t="shared" si="1"/>
        <v>0.12868305469051639</v>
      </c>
      <c r="W8" s="605"/>
      <c r="X8" s="603">
        <v>529.47231403999695</v>
      </c>
      <c r="Y8" s="567"/>
      <c r="AA8"/>
      <c r="AB8"/>
      <c r="AC8"/>
      <c r="AD8"/>
      <c r="AE8" t="s">
        <v>2</v>
      </c>
      <c r="AF8">
        <v>25.308417379999899</v>
      </c>
      <c r="AG8"/>
      <c r="AH8">
        <v>11.31864062</v>
      </c>
      <c r="AI8">
        <v>56.524950269999998</v>
      </c>
      <c r="AJ8">
        <v>60.793323999999998</v>
      </c>
      <c r="AK8">
        <v>80.683958359999906</v>
      </c>
      <c r="AL8">
        <v>1.8965382</v>
      </c>
      <c r="AM8">
        <v>16.568579029999999</v>
      </c>
      <c r="AN8">
        <v>20.7695970199999</v>
      </c>
      <c r="AO8">
        <v>46.191687279999996</v>
      </c>
      <c r="AP8">
        <v>8.0335270300000001</v>
      </c>
      <c r="AQ8">
        <v>385.312062589996</v>
      </c>
      <c r="AR8" s="16">
        <v>4000.19820583</v>
      </c>
      <c r="AS8">
        <v>9.7798004600000006</v>
      </c>
      <c r="AT8">
        <v>3.4325831</v>
      </c>
      <c r="AU8">
        <v>529.47231403999695</v>
      </c>
      <c r="AV8" s="553">
        <v>14.53536044</v>
      </c>
      <c r="AW8" s="553">
        <v>10.408359170000001</v>
      </c>
      <c r="AX8" s="553">
        <v>39.612319889999803</v>
      </c>
      <c r="AY8" s="664">
        <f>SUM(AF8:AX8)</f>
        <v>5320.8402247099912</v>
      </c>
      <c r="AZ8" s="553">
        <f t="shared" si="2"/>
        <v>5320.8402247099912</v>
      </c>
      <c r="BA8" s="553">
        <f t="shared" si="3"/>
        <v>0</v>
      </c>
    </row>
    <row r="9" spans="1:53" s="553" customFormat="1" ht="22.5" customHeight="1">
      <c r="A9" s="590"/>
      <c r="B9" s="556" t="s">
        <v>3</v>
      </c>
      <c r="C9" s="598">
        <v>2.4925103000000002</v>
      </c>
      <c r="D9" s="599"/>
      <c r="E9" s="599">
        <v>6.4770355000000004</v>
      </c>
      <c r="F9" s="599">
        <v>2.8916569000000001</v>
      </c>
      <c r="G9" s="599">
        <v>12.0943866999999</v>
      </c>
      <c r="H9" s="599">
        <v>9.8980081000000197</v>
      </c>
      <c r="I9" s="599">
        <v>0.50727560000000005</v>
      </c>
      <c r="J9" s="599">
        <v>5.3337100999999798</v>
      </c>
      <c r="K9" s="599">
        <v>2.2456609999999899</v>
      </c>
      <c r="L9" s="599">
        <v>10.064190099999999</v>
      </c>
      <c r="M9" s="599">
        <v>1.4154405999999999</v>
      </c>
      <c r="N9" s="599">
        <v>37.979737299999996</v>
      </c>
      <c r="O9" s="599">
        <v>65.735931899999997</v>
      </c>
      <c r="P9" s="599">
        <v>0.26201200000000002</v>
      </c>
      <c r="Q9" s="599">
        <v>0.26382499999999998</v>
      </c>
      <c r="R9" s="599">
        <v>5.0757041999999997</v>
      </c>
      <c r="S9" s="599">
        <v>1.6079545</v>
      </c>
      <c r="T9" s="600">
        <v>12.743528399999899</v>
      </c>
      <c r="U9" s="601">
        <f t="shared" si="0"/>
        <v>177.08856819999977</v>
      </c>
      <c r="V9" s="602">
        <f t="shared" si="1"/>
        <v>4.7561152329793095E-3</v>
      </c>
      <c r="W9" s="605"/>
      <c r="X9" s="603">
        <v>76.651575429999994</v>
      </c>
      <c r="Y9" s="543"/>
      <c r="AA9"/>
      <c r="AB9"/>
      <c r="AC9"/>
      <c r="AD9"/>
      <c r="AE9" t="s">
        <v>3</v>
      </c>
      <c r="AF9">
        <v>2.4925103000000002</v>
      </c>
      <c r="AG9"/>
      <c r="AH9">
        <v>6.4770355000000004</v>
      </c>
      <c r="AI9">
        <v>2.8916569000000001</v>
      </c>
      <c r="AJ9">
        <v>12.0943866999999</v>
      </c>
      <c r="AK9">
        <v>9.8980081000000197</v>
      </c>
      <c r="AL9">
        <v>0.50727560000000005</v>
      </c>
      <c r="AM9">
        <v>5.3337100999999798</v>
      </c>
      <c r="AN9">
        <v>2.2456609999999899</v>
      </c>
      <c r="AO9">
        <v>10.064190099999999</v>
      </c>
      <c r="AP9">
        <v>1.4154405999999999</v>
      </c>
      <c r="AQ9">
        <v>37.979737299999996</v>
      </c>
      <c r="AR9">
        <v>65.735931899999997</v>
      </c>
      <c r="AS9">
        <v>0.26201200000000002</v>
      </c>
      <c r="AT9">
        <v>0.26382499999999998</v>
      </c>
      <c r="AU9">
        <v>76.651575429999994</v>
      </c>
      <c r="AV9" s="553">
        <v>5.0757041999999997</v>
      </c>
      <c r="AW9" s="553">
        <v>1.6079545</v>
      </c>
      <c r="AX9" s="553">
        <v>12.743528399999899</v>
      </c>
      <c r="AY9" s="553">
        <f>SUM(AF9:AX9)</f>
        <v>253.74014362999978</v>
      </c>
      <c r="AZ9" s="553">
        <f t="shared" si="2"/>
        <v>253.74014362999978</v>
      </c>
      <c r="BA9" s="553">
        <f t="shared" si="3"/>
        <v>0</v>
      </c>
    </row>
    <row r="10" spans="1:53" s="553" customFormat="1" ht="22.5" customHeight="1">
      <c r="A10" s="590"/>
      <c r="B10" s="556" t="s">
        <v>4</v>
      </c>
      <c r="C10" s="598">
        <v>7.7124671500000099</v>
      </c>
      <c r="D10" s="599">
        <v>1.3615999999999999E-3</v>
      </c>
      <c r="E10" s="599">
        <v>10.059462369999901</v>
      </c>
      <c r="F10" s="599">
        <v>4.4205020700000004</v>
      </c>
      <c r="G10" s="599">
        <v>27.739297489999998</v>
      </c>
      <c r="H10" s="599">
        <v>38.51380649</v>
      </c>
      <c r="I10" s="599">
        <v>0.64376905000000095</v>
      </c>
      <c r="J10" s="599">
        <v>3.9933670399999901</v>
      </c>
      <c r="K10" s="599">
        <v>12.198449949999899</v>
      </c>
      <c r="L10" s="599">
        <v>3.5348247800000001</v>
      </c>
      <c r="M10" s="599">
        <v>2.20883343999999</v>
      </c>
      <c r="N10" s="599">
        <v>5.5181584700000004</v>
      </c>
      <c r="O10" s="599">
        <v>730.82257479999896</v>
      </c>
      <c r="P10" s="599">
        <v>0.73152326999999995</v>
      </c>
      <c r="Q10" s="599">
        <v>0.51806450000000004</v>
      </c>
      <c r="R10" s="599">
        <v>3.4596936900000101</v>
      </c>
      <c r="S10" s="599">
        <v>1.5919042299999999</v>
      </c>
      <c r="T10" s="600">
        <v>5.8802485400000002</v>
      </c>
      <c r="U10" s="601">
        <f t="shared" si="0"/>
        <v>859.54830892999883</v>
      </c>
      <c r="V10" s="602">
        <f t="shared" si="1"/>
        <v>2.3085119763160286E-2</v>
      </c>
      <c r="W10" s="596"/>
      <c r="X10" s="603">
        <v>171.50512896999999</v>
      </c>
      <c r="Y10" s="565"/>
      <c r="AA10"/>
      <c r="AB10"/>
      <c r="AC10"/>
      <c r="AD10"/>
      <c r="AE10" t="s">
        <v>4</v>
      </c>
      <c r="AF10">
        <v>7.7124671500000099</v>
      </c>
      <c r="AG10">
        <v>1.3615999999999999E-3</v>
      </c>
      <c r="AH10">
        <v>10.059462369999901</v>
      </c>
      <c r="AI10">
        <v>4.4205020700000004</v>
      </c>
      <c r="AJ10">
        <v>27.739297489999998</v>
      </c>
      <c r="AK10">
        <v>38.51380649</v>
      </c>
      <c r="AL10">
        <v>0.64376905000000095</v>
      </c>
      <c r="AM10">
        <v>3.9933670399999901</v>
      </c>
      <c r="AN10">
        <v>12.198449949999899</v>
      </c>
      <c r="AO10">
        <v>3.5348247800000001</v>
      </c>
      <c r="AP10">
        <v>2.20883343999999</v>
      </c>
      <c r="AQ10">
        <v>5.5181584700000004</v>
      </c>
      <c r="AR10">
        <v>730.82257479999896</v>
      </c>
      <c r="AS10">
        <v>0.73152326999999995</v>
      </c>
      <c r="AT10">
        <v>0.51806450000000004</v>
      </c>
      <c r="AU10">
        <v>171.50512896999999</v>
      </c>
      <c r="AV10" s="553">
        <v>3.4596936900000101</v>
      </c>
      <c r="AW10" s="553">
        <v>1.5919042299999999</v>
      </c>
      <c r="AX10" s="553">
        <v>5.8802485400000002</v>
      </c>
      <c r="AY10" s="553">
        <f t="shared" ref="AY10:AY11" si="4">SUM(AF10:AX10)</f>
        <v>1031.0534378999987</v>
      </c>
      <c r="AZ10" s="553">
        <f t="shared" si="2"/>
        <v>1031.0534378999987</v>
      </c>
      <c r="BA10" s="553">
        <f t="shared" si="3"/>
        <v>0</v>
      </c>
    </row>
    <row r="11" spans="1:53" s="553" customFormat="1" ht="22.5" customHeight="1">
      <c r="A11" s="590"/>
      <c r="B11" s="556" t="s">
        <v>39</v>
      </c>
      <c r="C11" s="598">
        <v>7.6709322999999996</v>
      </c>
      <c r="D11" s="599"/>
      <c r="E11" s="599">
        <v>33.772194649999904</v>
      </c>
      <c r="F11" s="599">
        <v>0.51013343</v>
      </c>
      <c r="G11" s="599">
        <v>47.484110199999897</v>
      </c>
      <c r="H11" s="599">
        <v>79.136865760000006</v>
      </c>
      <c r="I11" s="599">
        <v>8.98135134999999</v>
      </c>
      <c r="J11" s="599">
        <v>4.8819237399999897</v>
      </c>
      <c r="K11" s="599">
        <v>2.6646769899999998</v>
      </c>
      <c r="L11" s="599">
        <v>35.070503219999999</v>
      </c>
      <c r="M11" s="599">
        <v>12.351750509999899</v>
      </c>
      <c r="N11" s="599">
        <v>1037.16598617</v>
      </c>
      <c r="O11" s="599">
        <v>7.8077440399999896</v>
      </c>
      <c r="P11" s="599">
        <v>82.979216699999995</v>
      </c>
      <c r="Q11" s="599">
        <v>26.657679999999999</v>
      </c>
      <c r="R11" s="599">
        <v>22.533337359999901</v>
      </c>
      <c r="S11" s="599">
        <v>12.392605809999999</v>
      </c>
      <c r="T11" s="600">
        <v>90.0045404399999</v>
      </c>
      <c r="U11" s="601">
        <f t="shared" si="0"/>
        <v>1512.0655526699995</v>
      </c>
      <c r="V11" s="602">
        <f t="shared" si="1"/>
        <v>4.0609950610674558E-2</v>
      </c>
      <c r="W11" s="605"/>
      <c r="X11" s="603">
        <v>428.77889438</v>
      </c>
      <c r="Y11" s="567"/>
      <c r="AA11"/>
      <c r="AB11"/>
      <c r="AC11"/>
      <c r="AD11"/>
      <c r="AE11" t="s">
        <v>39</v>
      </c>
      <c r="AF11">
        <v>7.6709322999999996</v>
      </c>
      <c r="AG11"/>
      <c r="AH11">
        <v>33.772194649999904</v>
      </c>
      <c r="AI11">
        <v>0.51013343</v>
      </c>
      <c r="AJ11">
        <v>47.484110199999897</v>
      </c>
      <c r="AK11">
        <v>79.136865760000006</v>
      </c>
      <c r="AL11">
        <v>8.98135134999999</v>
      </c>
      <c r="AM11">
        <v>4.8819237399999897</v>
      </c>
      <c r="AN11">
        <v>2.6646769899999998</v>
      </c>
      <c r="AO11">
        <v>35.070503219999999</v>
      </c>
      <c r="AP11">
        <v>12.351750509999899</v>
      </c>
      <c r="AQ11" s="16">
        <v>1037.16598617</v>
      </c>
      <c r="AR11">
        <v>7.8077440399999896</v>
      </c>
      <c r="AS11">
        <v>82.979216699999995</v>
      </c>
      <c r="AT11">
        <v>26.657679999999999</v>
      </c>
      <c r="AU11">
        <v>428.77889438</v>
      </c>
      <c r="AV11" s="553">
        <v>22.533337359999901</v>
      </c>
      <c r="AW11" s="553">
        <v>12.392605809999999</v>
      </c>
      <c r="AX11" s="553">
        <v>90.0045404399999</v>
      </c>
      <c r="AY11" s="553">
        <f t="shared" si="4"/>
        <v>1940.8444470499996</v>
      </c>
      <c r="AZ11" s="553">
        <f t="shared" si="2"/>
        <v>1940.8444470499996</v>
      </c>
      <c r="BA11" s="553">
        <f t="shared" si="3"/>
        <v>0</v>
      </c>
    </row>
    <row r="12" spans="1:53" s="553" customFormat="1" ht="22.5" customHeight="1">
      <c r="A12" s="590"/>
      <c r="B12" s="556" t="s">
        <v>5</v>
      </c>
      <c r="C12" s="598">
        <v>17.251870499999999</v>
      </c>
      <c r="D12" s="599">
        <v>3.0250339999999998</v>
      </c>
      <c r="E12" s="599">
        <v>9.9243086999999797</v>
      </c>
      <c r="F12" s="599">
        <v>1.7151793</v>
      </c>
      <c r="G12" s="599">
        <v>29.096894599999999</v>
      </c>
      <c r="H12" s="599">
        <v>34.932836799999997</v>
      </c>
      <c r="I12" s="599">
        <v>0.73876400000000098</v>
      </c>
      <c r="J12" s="599">
        <v>11.496749899999999</v>
      </c>
      <c r="K12" s="599">
        <v>30.3750842</v>
      </c>
      <c r="L12" s="599">
        <v>10.9440215999999</v>
      </c>
      <c r="M12" s="599">
        <v>4.5731669999999998</v>
      </c>
      <c r="N12" s="599">
        <v>202.32579039999899</v>
      </c>
      <c r="O12" s="599">
        <v>1714.7137465999999</v>
      </c>
      <c r="P12" s="599">
        <v>7.9959999999999996E-3</v>
      </c>
      <c r="Q12" s="599">
        <v>8.8240000000000002E-3</v>
      </c>
      <c r="R12" s="599">
        <v>9.3035675000000104</v>
      </c>
      <c r="S12" s="599">
        <v>25.4084468</v>
      </c>
      <c r="T12" s="600">
        <v>21.311670299999999</v>
      </c>
      <c r="U12" s="601">
        <f t="shared" si="0"/>
        <v>2127.1539521999989</v>
      </c>
      <c r="V12" s="602">
        <f t="shared" si="1"/>
        <v>5.7129544937788761E-2</v>
      </c>
      <c r="W12" s="596"/>
      <c r="X12" s="603">
        <v>240.50597199999899</v>
      </c>
      <c r="Y12" s="565"/>
      <c r="AA12"/>
      <c r="AB12"/>
      <c r="AC12"/>
      <c r="AD12"/>
      <c r="AE12" t="s">
        <v>5</v>
      </c>
      <c r="AF12">
        <v>17.251870499999999</v>
      </c>
      <c r="AG12">
        <v>3.0250339999999998</v>
      </c>
      <c r="AH12">
        <v>9.9243086999999797</v>
      </c>
      <c r="AI12">
        <v>1.7151793</v>
      </c>
      <c r="AJ12">
        <v>29.096894599999999</v>
      </c>
      <c r="AK12">
        <v>34.932836799999997</v>
      </c>
      <c r="AL12">
        <v>0.73876400000000098</v>
      </c>
      <c r="AM12">
        <v>11.496749899999999</v>
      </c>
      <c r="AN12">
        <v>30.3750842</v>
      </c>
      <c r="AO12">
        <v>10.9440215999999</v>
      </c>
      <c r="AP12">
        <v>4.5731669999999998</v>
      </c>
      <c r="AQ12">
        <v>202.32579039999899</v>
      </c>
      <c r="AR12" s="16">
        <v>1714.7137465999999</v>
      </c>
      <c r="AS12">
        <v>7.9959999999999996E-3</v>
      </c>
      <c r="AT12">
        <v>8.8240000000000002E-3</v>
      </c>
      <c r="AU12">
        <v>240.50597199999899</v>
      </c>
      <c r="AV12" s="553">
        <v>9.3035675000000104</v>
      </c>
      <c r="AW12" s="553">
        <v>25.4084468</v>
      </c>
      <c r="AX12" s="553">
        <v>21.311670299999999</v>
      </c>
      <c r="AY12" s="664">
        <v>2367.6599242000002</v>
      </c>
      <c r="AZ12" s="553">
        <f t="shared" si="2"/>
        <v>2367.6599241999979</v>
      </c>
      <c r="BA12" s="553">
        <f t="shared" si="3"/>
        <v>0</v>
      </c>
    </row>
    <row r="13" spans="1:53" s="553" customFormat="1" ht="22.5" customHeight="1">
      <c r="A13" s="590"/>
      <c r="B13" s="556" t="s">
        <v>6</v>
      </c>
      <c r="C13" s="598">
        <v>0.72922769999999904</v>
      </c>
      <c r="D13" s="599"/>
      <c r="E13" s="599">
        <v>4.2597752999999896</v>
      </c>
      <c r="F13" s="599">
        <v>2.3569E-2</v>
      </c>
      <c r="G13" s="599">
        <v>6.2927432999999802</v>
      </c>
      <c r="H13" s="599">
        <v>2.9668375999999999</v>
      </c>
      <c r="I13" s="599">
        <v>9.7494399999999995E-2</v>
      </c>
      <c r="J13" s="599">
        <v>3.8780250000000001</v>
      </c>
      <c r="K13" s="599">
        <v>0.71971879999999999</v>
      </c>
      <c r="L13" s="599">
        <v>0.45231389999999999</v>
      </c>
      <c r="M13" s="599">
        <v>0.47913820000000001</v>
      </c>
      <c r="N13" s="599">
        <v>33.0017134</v>
      </c>
      <c r="O13" s="599">
        <v>84.913987800000001</v>
      </c>
      <c r="P13" s="599">
        <v>1.1779E-2</v>
      </c>
      <c r="Q13" s="599">
        <v>0.57287169999999998</v>
      </c>
      <c r="R13" s="599">
        <v>2.9480166999999899</v>
      </c>
      <c r="S13" s="599">
        <v>0.26901629999999999</v>
      </c>
      <c r="T13" s="600">
        <v>5.1656710999999902</v>
      </c>
      <c r="U13" s="601">
        <f t="shared" si="0"/>
        <v>146.78189919999997</v>
      </c>
      <c r="V13" s="602">
        <f t="shared" si="1"/>
        <v>3.942160884842223E-3</v>
      </c>
      <c r="W13" s="605"/>
      <c r="X13" s="603">
        <v>23.10845643</v>
      </c>
      <c r="Y13" s="567"/>
      <c r="AA13"/>
      <c r="AB13"/>
      <c r="AC13"/>
      <c r="AD13"/>
      <c r="AE13" t="s">
        <v>6</v>
      </c>
      <c r="AF13">
        <v>0.72922769999999904</v>
      </c>
      <c r="AG13"/>
      <c r="AH13">
        <v>4.2597752999999896</v>
      </c>
      <c r="AI13">
        <v>2.3569E-2</v>
      </c>
      <c r="AJ13">
        <v>6.2927432999999802</v>
      </c>
      <c r="AK13">
        <v>2.9668375999999999</v>
      </c>
      <c r="AL13">
        <v>9.7494399999999995E-2</v>
      </c>
      <c r="AM13">
        <v>3.8780250000000001</v>
      </c>
      <c r="AN13">
        <v>0.71971879999999999</v>
      </c>
      <c r="AO13">
        <v>0.45231389999999999</v>
      </c>
      <c r="AP13">
        <v>0.47913820000000001</v>
      </c>
      <c r="AQ13">
        <v>33.0017134</v>
      </c>
      <c r="AR13">
        <v>84.913987800000001</v>
      </c>
      <c r="AS13">
        <v>1.1779E-2</v>
      </c>
      <c r="AT13">
        <v>0.57287169999999998</v>
      </c>
      <c r="AU13">
        <v>23.10845643</v>
      </c>
      <c r="AV13" s="553">
        <v>2.9480166999999899</v>
      </c>
      <c r="AW13" s="553">
        <v>0.26901629999999999</v>
      </c>
      <c r="AX13" s="553">
        <v>5.1656710999999902</v>
      </c>
      <c r="AY13" s="553">
        <v>169.89035562999999</v>
      </c>
      <c r="AZ13" s="553">
        <f t="shared" si="2"/>
        <v>169.89035562999996</v>
      </c>
      <c r="BA13" s="553">
        <f t="shared" si="3"/>
        <v>0</v>
      </c>
    </row>
    <row r="14" spans="1:53" s="553" customFormat="1" ht="22.5" customHeight="1">
      <c r="A14" s="590"/>
      <c r="B14" s="556" t="s">
        <v>69</v>
      </c>
      <c r="C14" s="598">
        <v>3.57756169999998</v>
      </c>
      <c r="D14" s="599">
        <v>1.444E-3</v>
      </c>
      <c r="E14" s="599">
        <v>7.8978928000000002</v>
      </c>
      <c r="F14" s="599">
        <v>1.2389829999999999</v>
      </c>
      <c r="G14" s="599">
        <v>12.3239365999999</v>
      </c>
      <c r="H14" s="599">
        <v>19.391139600000098</v>
      </c>
      <c r="I14" s="599">
        <v>0.82833090000000198</v>
      </c>
      <c r="J14" s="599">
        <v>5.6864184</v>
      </c>
      <c r="K14" s="599">
        <v>2.8052012999999998</v>
      </c>
      <c r="L14" s="599">
        <v>8.6668246999999905</v>
      </c>
      <c r="M14" s="599">
        <v>1.5237293000000001</v>
      </c>
      <c r="N14" s="599">
        <v>4.7408306000000104</v>
      </c>
      <c r="O14" s="599">
        <v>65.113825300000002</v>
      </c>
      <c r="P14" s="599">
        <v>1.6042000000000001E-2</v>
      </c>
      <c r="Q14" s="599">
        <v>7.8949999999999992E-3</v>
      </c>
      <c r="R14" s="599">
        <v>3.6053815999999901</v>
      </c>
      <c r="S14" s="599">
        <v>2.7306792</v>
      </c>
      <c r="T14" s="600">
        <v>10.0261518199999</v>
      </c>
      <c r="U14" s="601">
        <f t="shared" si="0"/>
        <v>150.18226781999988</v>
      </c>
      <c r="V14" s="602">
        <f t="shared" si="1"/>
        <v>4.0334854980327338E-3</v>
      </c>
      <c r="W14" s="596"/>
      <c r="X14" s="603">
        <v>96.456438470000194</v>
      </c>
      <c r="Y14" s="565"/>
      <c r="AA14"/>
      <c r="AB14"/>
      <c r="AC14"/>
      <c r="AD14"/>
      <c r="AE14" t="s">
        <v>69</v>
      </c>
      <c r="AF14">
        <v>3.57756169999998</v>
      </c>
      <c r="AG14">
        <v>1.444E-3</v>
      </c>
      <c r="AH14">
        <v>7.8978928000000002</v>
      </c>
      <c r="AI14">
        <v>1.2389829999999999</v>
      </c>
      <c r="AJ14">
        <v>12.3239365999999</v>
      </c>
      <c r="AK14">
        <v>19.391139600000098</v>
      </c>
      <c r="AL14">
        <v>0.82833090000000198</v>
      </c>
      <c r="AM14">
        <v>5.6864184</v>
      </c>
      <c r="AN14">
        <v>2.8052012999999998</v>
      </c>
      <c r="AO14">
        <v>8.6668246999999905</v>
      </c>
      <c r="AP14">
        <v>1.5237293000000001</v>
      </c>
      <c r="AQ14">
        <v>4.7408306000000104</v>
      </c>
      <c r="AR14">
        <v>65.113825300000002</v>
      </c>
      <c r="AS14">
        <v>1.6042000000000001E-2</v>
      </c>
      <c r="AT14">
        <v>7.8949999999999992E-3</v>
      </c>
      <c r="AU14">
        <v>96.456438470000194</v>
      </c>
      <c r="AV14" s="553">
        <v>3.6053815999999901</v>
      </c>
      <c r="AW14" s="553">
        <v>2.7306792</v>
      </c>
      <c r="AX14" s="553">
        <v>10.0261518199999</v>
      </c>
      <c r="AY14" s="553">
        <f t="shared" ref="AY14:AY29" si="5">SUM(AF14:AX14)</f>
        <v>246.63870629000007</v>
      </c>
      <c r="AZ14" s="553">
        <f t="shared" si="2"/>
        <v>246.63870629000007</v>
      </c>
      <c r="BA14" s="553">
        <f t="shared" si="3"/>
        <v>0</v>
      </c>
    </row>
    <row r="15" spans="1:53" s="553" customFormat="1" ht="22.5" customHeight="1">
      <c r="A15" s="590"/>
      <c r="B15" s="556" t="s">
        <v>8</v>
      </c>
      <c r="C15" s="598">
        <v>20.201522199999999</v>
      </c>
      <c r="D15" s="599"/>
      <c r="E15" s="599">
        <v>9.8457247999999993</v>
      </c>
      <c r="F15" s="599">
        <v>364.350448499999</v>
      </c>
      <c r="G15" s="599">
        <v>28.2661789</v>
      </c>
      <c r="H15" s="599">
        <v>72.0895723</v>
      </c>
      <c r="I15" s="599">
        <v>2.4629398999999998</v>
      </c>
      <c r="J15" s="599">
        <v>8.4362600999999895</v>
      </c>
      <c r="K15" s="599">
        <v>18.1525236999999</v>
      </c>
      <c r="L15" s="599">
        <v>49.5995243999999</v>
      </c>
      <c r="M15" s="599">
        <v>4.4264970000000003</v>
      </c>
      <c r="N15" s="599">
        <v>871.46602910000001</v>
      </c>
      <c r="O15" s="599">
        <v>1215.7909643</v>
      </c>
      <c r="P15" s="599">
        <v>8.2477137999999908</v>
      </c>
      <c r="Q15" s="599">
        <v>10.414395300000001</v>
      </c>
      <c r="R15" s="599">
        <v>11.317125000000001</v>
      </c>
      <c r="S15" s="599">
        <v>19.152745099999901</v>
      </c>
      <c r="T15" s="600">
        <v>26.240179099999899</v>
      </c>
      <c r="U15" s="601">
        <f t="shared" si="0"/>
        <v>2740.4603434999981</v>
      </c>
      <c r="V15" s="602">
        <f t="shared" si="1"/>
        <v>7.3601279391314597E-2</v>
      </c>
      <c r="W15" s="605"/>
      <c r="X15" s="603">
        <v>261.688621799999</v>
      </c>
      <c r="Y15" s="567"/>
      <c r="AA15"/>
      <c r="AB15"/>
      <c r="AC15"/>
      <c r="AD15"/>
      <c r="AE15" t="s">
        <v>8</v>
      </c>
      <c r="AF15">
        <v>20.201522199999999</v>
      </c>
      <c r="AG15"/>
      <c r="AH15">
        <v>9.8457247999999993</v>
      </c>
      <c r="AI15">
        <v>364.350448499999</v>
      </c>
      <c r="AJ15">
        <v>28.2661789</v>
      </c>
      <c r="AK15">
        <v>72.0895723</v>
      </c>
      <c r="AL15">
        <v>2.4629398999999998</v>
      </c>
      <c r="AM15">
        <v>8.4362600999999895</v>
      </c>
      <c r="AN15">
        <v>18.1525236999999</v>
      </c>
      <c r="AO15">
        <v>49.5995243999999</v>
      </c>
      <c r="AP15">
        <v>4.4264970000000003</v>
      </c>
      <c r="AQ15">
        <v>871.46602910000001</v>
      </c>
      <c r="AR15" s="16">
        <v>1215.7909643</v>
      </c>
      <c r="AS15">
        <v>8.2477137999999908</v>
      </c>
      <c r="AT15">
        <v>10.414395300000001</v>
      </c>
      <c r="AU15">
        <v>261.688621799999</v>
      </c>
      <c r="AV15" s="553">
        <v>11.317125000000001</v>
      </c>
      <c r="AW15" s="553">
        <v>19.152745099999901</v>
      </c>
      <c r="AX15" s="553">
        <v>26.240179099999899</v>
      </c>
      <c r="AY15" s="553">
        <f t="shared" si="5"/>
        <v>3002.1489652999971</v>
      </c>
      <c r="AZ15" s="553">
        <f t="shared" si="2"/>
        <v>3002.1489652999971</v>
      </c>
      <c r="BA15" s="553">
        <f t="shared" si="3"/>
        <v>0</v>
      </c>
    </row>
    <row r="16" spans="1:53" s="553" customFormat="1" ht="22.5" customHeight="1">
      <c r="A16" s="590"/>
      <c r="B16" s="556" t="s">
        <v>55</v>
      </c>
      <c r="C16" s="598">
        <v>8.1745241100000303</v>
      </c>
      <c r="D16" s="599"/>
      <c r="E16" s="599">
        <v>13.7440672999999</v>
      </c>
      <c r="F16" s="599">
        <v>1.3108191999999901</v>
      </c>
      <c r="G16" s="599">
        <v>40.318990999999997</v>
      </c>
      <c r="H16" s="599">
        <v>54.484811549999698</v>
      </c>
      <c r="I16" s="599">
        <v>2.5186994999999999</v>
      </c>
      <c r="J16" s="599">
        <v>13.2946113999999</v>
      </c>
      <c r="K16" s="599">
        <v>11.73008098</v>
      </c>
      <c r="L16" s="599">
        <v>8.5272539999999903</v>
      </c>
      <c r="M16" s="599">
        <v>5.9594426</v>
      </c>
      <c r="N16" s="599">
        <v>203.67508719999901</v>
      </c>
      <c r="O16" s="599">
        <v>1090.1155885999999</v>
      </c>
      <c r="P16" s="599">
        <v>4.8700000000000002E-4</v>
      </c>
      <c r="Q16" s="599">
        <v>0.13665179999999999</v>
      </c>
      <c r="R16" s="599">
        <v>12.9332574</v>
      </c>
      <c r="S16" s="599">
        <v>9.1507197999999796</v>
      </c>
      <c r="T16" s="600">
        <v>21.744461599999902</v>
      </c>
      <c r="U16" s="601">
        <f t="shared" si="0"/>
        <v>1497.819555039998</v>
      </c>
      <c r="V16" s="602">
        <f t="shared" si="1"/>
        <v>4.0227342026587322E-2</v>
      </c>
      <c r="W16" s="596"/>
      <c r="X16" s="603">
        <v>208.217407269999</v>
      </c>
      <c r="Y16" s="569"/>
      <c r="AA16"/>
      <c r="AB16"/>
      <c r="AC16"/>
      <c r="AD16"/>
      <c r="AE16" t="s">
        <v>55</v>
      </c>
      <c r="AF16">
        <v>8.1745241100000303</v>
      </c>
      <c r="AG16"/>
      <c r="AH16">
        <v>13.7440672999999</v>
      </c>
      <c r="AI16">
        <v>1.3108191999999901</v>
      </c>
      <c r="AJ16">
        <v>40.318990999999997</v>
      </c>
      <c r="AK16">
        <v>54.484811549999698</v>
      </c>
      <c r="AL16">
        <v>2.5186994999999999</v>
      </c>
      <c r="AM16">
        <v>13.2946113999999</v>
      </c>
      <c r="AN16">
        <v>11.73008098</v>
      </c>
      <c r="AO16">
        <v>8.5272539999999903</v>
      </c>
      <c r="AP16">
        <v>5.9594426</v>
      </c>
      <c r="AQ16">
        <v>203.67508719999901</v>
      </c>
      <c r="AR16" s="16">
        <v>1090.1155885999999</v>
      </c>
      <c r="AS16">
        <v>4.8700000000000002E-4</v>
      </c>
      <c r="AT16">
        <v>0.13665179999999999</v>
      </c>
      <c r="AU16">
        <v>208.217407269999</v>
      </c>
      <c r="AV16" s="553">
        <v>12.9332574</v>
      </c>
      <c r="AW16" s="553">
        <v>9.1507197999999796</v>
      </c>
      <c r="AX16" s="553">
        <v>21.744461599999902</v>
      </c>
      <c r="AY16" s="553">
        <f t="shared" si="5"/>
        <v>1706.0369623099971</v>
      </c>
      <c r="AZ16" s="553">
        <f t="shared" si="2"/>
        <v>1706.0369623099971</v>
      </c>
      <c r="BA16" s="553">
        <f t="shared" si="3"/>
        <v>0</v>
      </c>
    </row>
    <row r="17" spans="1:53" s="553" customFormat="1" ht="22.5" customHeight="1">
      <c r="A17" s="590"/>
      <c r="B17" s="556" t="s">
        <v>10</v>
      </c>
      <c r="C17" s="598">
        <v>38.738470399999997</v>
      </c>
      <c r="D17" s="599">
        <v>3.245E-2</v>
      </c>
      <c r="E17" s="599">
        <v>11.8258745599999</v>
      </c>
      <c r="F17" s="599">
        <v>123.4637434</v>
      </c>
      <c r="G17" s="599">
        <v>50.288414699999997</v>
      </c>
      <c r="H17" s="599">
        <v>178.2586197</v>
      </c>
      <c r="I17" s="599">
        <v>3.7795518000000001</v>
      </c>
      <c r="J17" s="599">
        <v>18.952993289999899</v>
      </c>
      <c r="K17" s="599">
        <v>18.557108919999902</v>
      </c>
      <c r="L17" s="599">
        <v>23.70958766</v>
      </c>
      <c r="M17" s="599">
        <v>13.5657709999999</v>
      </c>
      <c r="N17" s="599">
        <v>499.01806839999898</v>
      </c>
      <c r="O17" s="599">
        <v>260.98779710000002</v>
      </c>
      <c r="P17" s="599">
        <v>1.2542678</v>
      </c>
      <c r="Q17" s="599">
        <v>8.9249267999999908</v>
      </c>
      <c r="R17" s="599">
        <v>19.542646599999902</v>
      </c>
      <c r="S17" s="599">
        <v>16.3283814999999</v>
      </c>
      <c r="T17" s="600">
        <v>29.434980729999999</v>
      </c>
      <c r="U17" s="601">
        <f t="shared" si="0"/>
        <v>1316.6636543599986</v>
      </c>
      <c r="V17" s="602">
        <f t="shared" si="1"/>
        <v>3.5361989352917483E-2</v>
      </c>
      <c r="W17" s="605"/>
      <c r="X17" s="603">
        <v>458.47707529999798</v>
      </c>
      <c r="Y17" s="567"/>
      <c r="AA17"/>
      <c r="AB17"/>
      <c r="AC17"/>
      <c r="AD17"/>
      <c r="AE17" t="s">
        <v>10</v>
      </c>
      <c r="AF17">
        <v>38.738470399999997</v>
      </c>
      <c r="AG17">
        <v>3.245E-2</v>
      </c>
      <c r="AH17">
        <v>11.8258745599999</v>
      </c>
      <c r="AI17">
        <v>123.4637434</v>
      </c>
      <c r="AJ17">
        <v>50.288414699999997</v>
      </c>
      <c r="AK17">
        <v>178.2586197</v>
      </c>
      <c r="AL17">
        <v>3.7795518000000001</v>
      </c>
      <c r="AM17">
        <v>18.952993289999899</v>
      </c>
      <c r="AN17">
        <v>18.557108919999902</v>
      </c>
      <c r="AO17">
        <v>23.70958766</v>
      </c>
      <c r="AP17">
        <v>13.5657709999999</v>
      </c>
      <c r="AQ17">
        <v>499.01806839999898</v>
      </c>
      <c r="AR17">
        <v>260.98779710000002</v>
      </c>
      <c r="AS17">
        <v>1.2542678</v>
      </c>
      <c r="AT17">
        <v>8.9249267999999908</v>
      </c>
      <c r="AU17">
        <v>458.47707529999798</v>
      </c>
      <c r="AV17" s="553">
        <v>19.542646599999902</v>
      </c>
      <c r="AW17" s="553">
        <v>16.3283814999999</v>
      </c>
      <c r="AX17" s="553">
        <v>29.434980729999999</v>
      </c>
      <c r="AY17" s="553">
        <f t="shared" si="5"/>
        <v>1775.1407296599966</v>
      </c>
      <c r="AZ17" s="553">
        <f t="shared" si="2"/>
        <v>1775.1407296599966</v>
      </c>
      <c r="BA17" s="553">
        <f t="shared" si="3"/>
        <v>0</v>
      </c>
    </row>
    <row r="18" spans="1:53" s="553" customFormat="1" ht="22.5" customHeight="1">
      <c r="A18" s="590"/>
      <c r="B18" s="556" t="s">
        <v>11</v>
      </c>
      <c r="C18" s="598">
        <v>11.97468924</v>
      </c>
      <c r="D18" s="599">
        <v>4.4163210000000001E-2</v>
      </c>
      <c r="E18" s="599">
        <v>9.5568919699999899</v>
      </c>
      <c r="F18" s="599">
        <v>70.074644030000002</v>
      </c>
      <c r="G18" s="599">
        <v>29.12650502</v>
      </c>
      <c r="H18" s="599">
        <v>188.57191688</v>
      </c>
      <c r="I18" s="599">
        <v>4.0399041499999999</v>
      </c>
      <c r="J18" s="599">
        <v>11.29035045</v>
      </c>
      <c r="K18" s="599">
        <v>17.919332409999999</v>
      </c>
      <c r="L18" s="599">
        <v>12.10372903</v>
      </c>
      <c r="M18" s="599">
        <v>6.2224343199999996</v>
      </c>
      <c r="N18" s="599">
        <v>159.167144919999</v>
      </c>
      <c r="O18" s="599">
        <v>0.50594075999999999</v>
      </c>
      <c r="P18" s="599">
        <v>1.05969895</v>
      </c>
      <c r="Q18" s="599">
        <v>1.56047231</v>
      </c>
      <c r="R18" s="599">
        <v>14.468762570000001</v>
      </c>
      <c r="S18" s="599">
        <v>10.65454809</v>
      </c>
      <c r="T18" s="600">
        <v>19.79027791</v>
      </c>
      <c r="U18" s="601">
        <f t="shared" si="0"/>
        <v>568.13140621999901</v>
      </c>
      <c r="V18" s="602">
        <f t="shared" si="1"/>
        <v>1.5258457747567337E-2</v>
      </c>
      <c r="W18" s="596"/>
      <c r="X18" s="603">
        <v>293.15343883000099</v>
      </c>
      <c r="Y18" s="569"/>
      <c r="AA18"/>
      <c r="AB18"/>
      <c r="AC18"/>
      <c r="AD18"/>
      <c r="AE18" t="s">
        <v>11</v>
      </c>
      <c r="AF18">
        <v>11.97468924</v>
      </c>
      <c r="AG18">
        <v>4.4163210000000001E-2</v>
      </c>
      <c r="AH18">
        <v>9.5568919699999899</v>
      </c>
      <c r="AI18">
        <v>70.074644030000002</v>
      </c>
      <c r="AJ18">
        <v>29.12650502</v>
      </c>
      <c r="AK18">
        <v>188.57191688</v>
      </c>
      <c r="AL18">
        <v>4.0399041499999999</v>
      </c>
      <c r="AM18">
        <v>11.29035045</v>
      </c>
      <c r="AN18">
        <v>17.919332409999999</v>
      </c>
      <c r="AO18">
        <v>12.10372903</v>
      </c>
      <c r="AP18">
        <v>6.2224343199999996</v>
      </c>
      <c r="AQ18">
        <v>159.167144919999</v>
      </c>
      <c r="AR18">
        <v>0.50594075999999999</v>
      </c>
      <c r="AS18">
        <v>1.05969895</v>
      </c>
      <c r="AT18">
        <v>1.56047231</v>
      </c>
      <c r="AU18">
        <v>293.15343883000099</v>
      </c>
      <c r="AV18" s="553">
        <v>14.468762570000001</v>
      </c>
      <c r="AW18" s="553">
        <v>10.65454809</v>
      </c>
      <c r="AX18" s="553">
        <v>19.79027791</v>
      </c>
      <c r="AY18" s="553">
        <f t="shared" si="5"/>
        <v>861.28484505000006</v>
      </c>
      <c r="AZ18" s="553">
        <f t="shared" si="2"/>
        <v>861.28484505000006</v>
      </c>
      <c r="BA18" s="553">
        <f t="shared" si="3"/>
        <v>0</v>
      </c>
    </row>
    <row r="19" spans="1:53" s="553" customFormat="1" ht="22.5" customHeight="1">
      <c r="A19" s="590"/>
      <c r="B19" s="556" t="s">
        <v>12</v>
      </c>
      <c r="C19" s="598">
        <v>580.12354401999903</v>
      </c>
      <c r="D19" s="599">
        <v>8.3836499999999994E-2</v>
      </c>
      <c r="E19" s="599">
        <v>268.33273736000001</v>
      </c>
      <c r="F19" s="599">
        <v>264.854801159999</v>
      </c>
      <c r="G19" s="599">
        <v>554.57971216999897</v>
      </c>
      <c r="H19" s="599">
        <v>1352.3564259299999</v>
      </c>
      <c r="I19" s="599">
        <v>80.731489640000007</v>
      </c>
      <c r="J19" s="599">
        <v>236.19475750000001</v>
      </c>
      <c r="K19" s="599">
        <v>195.09567989000001</v>
      </c>
      <c r="L19" s="599">
        <v>780.52976290000402</v>
      </c>
      <c r="M19" s="599">
        <v>274.62641215999901</v>
      </c>
      <c r="N19" s="599">
        <v>5852.6134067900202</v>
      </c>
      <c r="O19" s="599">
        <v>697.76342363000003</v>
      </c>
      <c r="P19" s="599">
        <v>17.56385555</v>
      </c>
      <c r="Q19" s="599">
        <v>17.9646893</v>
      </c>
      <c r="R19" s="599">
        <v>221.39704276000001</v>
      </c>
      <c r="S19" s="599">
        <v>251.48060152000099</v>
      </c>
      <c r="T19" s="600">
        <v>497.49024042999901</v>
      </c>
      <c r="U19" s="601">
        <f t="shared" si="0"/>
        <v>12143.782419210022</v>
      </c>
      <c r="V19" s="602">
        <f t="shared" si="1"/>
        <v>0.32614882562470904</v>
      </c>
      <c r="W19" s="605"/>
      <c r="X19" s="603">
        <v>5721.1548966700002</v>
      </c>
      <c r="Y19" s="567"/>
      <c r="AA19"/>
      <c r="AB19"/>
      <c r="AC19"/>
      <c r="AD19"/>
      <c r="AE19" t="s">
        <v>12</v>
      </c>
      <c r="AF19">
        <v>580.12354401999903</v>
      </c>
      <c r="AG19">
        <v>8.3836499999999994E-2</v>
      </c>
      <c r="AH19">
        <v>268.33273736000001</v>
      </c>
      <c r="AI19">
        <v>264.854801159999</v>
      </c>
      <c r="AJ19">
        <v>554.57971216999897</v>
      </c>
      <c r="AK19" s="16">
        <v>1352.3564259299999</v>
      </c>
      <c r="AL19">
        <v>80.731489640000007</v>
      </c>
      <c r="AM19">
        <v>236.19475750000001</v>
      </c>
      <c r="AN19">
        <v>195.09567989000001</v>
      </c>
      <c r="AO19">
        <v>780.52976290000402</v>
      </c>
      <c r="AP19">
        <v>274.62641215999901</v>
      </c>
      <c r="AQ19" s="16">
        <v>5852.6134067900202</v>
      </c>
      <c r="AR19">
        <v>697.76342363000003</v>
      </c>
      <c r="AS19">
        <v>17.56385555</v>
      </c>
      <c r="AT19">
        <v>17.9646893</v>
      </c>
      <c r="AU19" s="16">
        <v>5721.1548966700002</v>
      </c>
      <c r="AV19" s="553">
        <v>221.39704276000001</v>
      </c>
      <c r="AW19" s="553">
        <v>251.48060152000099</v>
      </c>
      <c r="AX19" s="553">
        <v>497.49024042999901</v>
      </c>
      <c r="AY19" s="553">
        <f t="shared" si="5"/>
        <v>17864.937315880019</v>
      </c>
      <c r="AZ19" s="553">
        <f t="shared" si="2"/>
        <v>17864.937315880019</v>
      </c>
      <c r="BA19" s="553">
        <f t="shared" si="3"/>
        <v>0</v>
      </c>
    </row>
    <row r="20" spans="1:53" s="553" customFormat="1" ht="22.5" customHeight="1">
      <c r="A20" s="590"/>
      <c r="B20" s="556" t="s">
        <v>13</v>
      </c>
      <c r="C20" s="598">
        <v>7.2600674999999901</v>
      </c>
      <c r="D20" s="599"/>
      <c r="E20" s="599">
        <v>8.9449200000000006E-2</v>
      </c>
      <c r="F20" s="599">
        <v>5.1827706999999901</v>
      </c>
      <c r="G20" s="599">
        <v>13.3716472999999</v>
      </c>
      <c r="H20" s="599">
        <v>14.447311600000001</v>
      </c>
      <c r="I20" s="599">
        <v>0.56532510000000002</v>
      </c>
      <c r="J20" s="599">
        <v>5.9458910999999999</v>
      </c>
      <c r="K20" s="599">
        <v>3.5617257000000002</v>
      </c>
      <c r="L20" s="599">
        <v>3.9788497999999901</v>
      </c>
      <c r="M20" s="599">
        <v>16.251968899999898</v>
      </c>
      <c r="N20" s="599">
        <v>1.7255531</v>
      </c>
      <c r="O20" s="599">
        <v>29.523702099999799</v>
      </c>
      <c r="P20" s="599">
        <v>14.943523999999901</v>
      </c>
      <c r="Q20" s="599">
        <v>0.76023280000000004</v>
      </c>
      <c r="R20" s="599">
        <v>1.8018262</v>
      </c>
      <c r="S20" s="599">
        <v>14.3054270999999</v>
      </c>
      <c r="T20" s="600">
        <v>4.1728205999999899</v>
      </c>
      <c r="U20" s="601">
        <f t="shared" si="0"/>
        <v>137.88809279999933</v>
      </c>
      <c r="V20" s="602">
        <f t="shared" si="1"/>
        <v>3.7032975379409179E-3</v>
      </c>
      <c r="W20" s="596"/>
      <c r="X20" s="603">
        <v>226.00567330000001</v>
      </c>
      <c r="Y20" s="569"/>
      <c r="AA20"/>
      <c r="AB20"/>
      <c r="AC20"/>
      <c r="AD20"/>
      <c r="AE20" t="s">
        <v>13</v>
      </c>
      <c r="AF20">
        <v>7.2600674999999901</v>
      </c>
      <c r="AG20"/>
      <c r="AH20">
        <v>8.9449200000000006E-2</v>
      </c>
      <c r="AI20">
        <v>5.1827706999999901</v>
      </c>
      <c r="AJ20">
        <v>13.3716472999999</v>
      </c>
      <c r="AK20">
        <v>14.447311600000001</v>
      </c>
      <c r="AL20">
        <v>0.56532510000000002</v>
      </c>
      <c r="AM20">
        <v>5.9458910999999999</v>
      </c>
      <c r="AN20">
        <v>3.5617257000000002</v>
      </c>
      <c r="AO20">
        <v>3.9788497999999901</v>
      </c>
      <c r="AP20">
        <v>16.251968899999898</v>
      </c>
      <c r="AQ20">
        <v>1.7255531</v>
      </c>
      <c r="AR20">
        <v>29.523702099999799</v>
      </c>
      <c r="AS20">
        <v>14.943523999999901</v>
      </c>
      <c r="AT20">
        <v>0.76023280000000004</v>
      </c>
      <c r="AU20">
        <v>226.00567330000001</v>
      </c>
      <c r="AV20" s="553">
        <v>1.8018262</v>
      </c>
      <c r="AW20" s="553">
        <v>14.3054270999999</v>
      </c>
      <c r="AX20" s="553">
        <v>4.1728205999999899</v>
      </c>
      <c r="AY20" s="553">
        <f t="shared" si="5"/>
        <v>363.89376609999937</v>
      </c>
      <c r="AZ20" s="553">
        <f t="shared" si="2"/>
        <v>363.89376609999937</v>
      </c>
      <c r="BA20" s="553">
        <f t="shared" si="3"/>
        <v>0</v>
      </c>
    </row>
    <row r="21" spans="1:53" s="553" customFormat="1" ht="22.5" customHeight="1">
      <c r="A21" s="590"/>
      <c r="B21" s="556" t="s">
        <v>14</v>
      </c>
      <c r="C21" s="598">
        <v>13.1416424</v>
      </c>
      <c r="D21" s="599">
        <v>0.60469799999999996</v>
      </c>
      <c r="E21" s="599">
        <v>3.3019069000000001</v>
      </c>
      <c r="F21" s="599">
        <v>2.3445038999999999</v>
      </c>
      <c r="G21" s="599">
        <v>5.5621916000000002</v>
      </c>
      <c r="H21" s="599">
        <v>5.8622804000000102</v>
      </c>
      <c r="I21" s="599">
        <v>0.15730040000000001</v>
      </c>
      <c r="J21" s="599">
        <v>2.2230867000000001</v>
      </c>
      <c r="K21" s="599">
        <v>1.3854408</v>
      </c>
      <c r="L21" s="599">
        <v>2.5660710999999901</v>
      </c>
      <c r="M21" s="599">
        <v>1.6842014999999999</v>
      </c>
      <c r="N21" s="599">
        <v>10.5022313</v>
      </c>
      <c r="O21" s="599">
        <v>1.1494000000000001E-2</v>
      </c>
      <c r="P21" s="599">
        <v>4.8459999999999996E-3</v>
      </c>
      <c r="Q21" s="599">
        <v>1.8980500000000001E-2</v>
      </c>
      <c r="R21" s="599">
        <v>2.1993461999999901</v>
      </c>
      <c r="S21" s="599">
        <v>1.77194479999999</v>
      </c>
      <c r="T21" s="600">
        <v>4.8533346999999996</v>
      </c>
      <c r="U21" s="601">
        <f t="shared" si="0"/>
        <v>58.195501199999967</v>
      </c>
      <c r="V21" s="602">
        <f t="shared" si="1"/>
        <v>1.5629722040306489E-3</v>
      </c>
      <c r="W21" s="605"/>
      <c r="X21" s="603">
        <v>42.562242499999897</v>
      </c>
      <c r="Y21" s="567"/>
      <c r="AA21"/>
      <c r="AB21"/>
      <c r="AC21"/>
      <c r="AD21"/>
      <c r="AE21" t="s">
        <v>14</v>
      </c>
      <c r="AF21">
        <v>13.1416424</v>
      </c>
      <c r="AG21">
        <v>0.60469799999999996</v>
      </c>
      <c r="AH21">
        <v>3.3019069000000001</v>
      </c>
      <c r="AI21">
        <v>2.3445038999999999</v>
      </c>
      <c r="AJ21">
        <v>5.5621916000000002</v>
      </c>
      <c r="AK21">
        <v>5.8622804000000102</v>
      </c>
      <c r="AL21">
        <v>0.15730040000000001</v>
      </c>
      <c r="AM21">
        <v>2.2230867000000001</v>
      </c>
      <c r="AN21">
        <v>1.3854408</v>
      </c>
      <c r="AO21">
        <v>2.5660710999999901</v>
      </c>
      <c r="AP21">
        <v>1.6842014999999999</v>
      </c>
      <c r="AQ21">
        <v>10.5022313</v>
      </c>
      <c r="AR21">
        <v>1.1494000000000001E-2</v>
      </c>
      <c r="AS21">
        <v>4.8459999999999996E-3</v>
      </c>
      <c r="AT21">
        <v>1.8980500000000001E-2</v>
      </c>
      <c r="AU21">
        <v>42.562242499999897</v>
      </c>
      <c r="AV21" s="553">
        <v>2.1993461999999901</v>
      </c>
      <c r="AW21" s="553">
        <v>1.77194479999999</v>
      </c>
      <c r="AX21" s="553">
        <v>4.8533346999999996</v>
      </c>
      <c r="AY21" s="553">
        <f t="shared" si="5"/>
        <v>100.75774369999988</v>
      </c>
      <c r="AZ21" s="553">
        <f t="shared" si="2"/>
        <v>100.75774369999988</v>
      </c>
      <c r="BA21" s="553">
        <f t="shared" si="3"/>
        <v>0</v>
      </c>
    </row>
    <row r="22" spans="1:53" s="553" customFormat="1" ht="22.5" customHeight="1">
      <c r="A22" s="590"/>
      <c r="B22" s="556" t="s">
        <v>15</v>
      </c>
      <c r="C22" s="598">
        <v>4.6224493099999897</v>
      </c>
      <c r="D22" s="599"/>
      <c r="E22" s="599">
        <v>4.0347641099999896</v>
      </c>
      <c r="F22" s="599">
        <v>0.53438830000000004</v>
      </c>
      <c r="G22" s="599">
        <v>8.6772879999999901</v>
      </c>
      <c r="H22" s="599">
        <v>25.96724777</v>
      </c>
      <c r="I22" s="599">
        <v>2.1795999999999999E-2</v>
      </c>
      <c r="J22" s="599">
        <v>2.4082270000000001</v>
      </c>
      <c r="K22" s="599">
        <v>1.1029863600000001</v>
      </c>
      <c r="L22" s="599">
        <v>3.9011473299999899</v>
      </c>
      <c r="M22" s="599">
        <v>1.34285728</v>
      </c>
      <c r="N22" s="599">
        <v>11.5120898</v>
      </c>
      <c r="O22" s="599">
        <v>2229.1716433699999</v>
      </c>
      <c r="P22" s="599">
        <v>1.38360221999999</v>
      </c>
      <c r="Q22" s="599">
        <v>1.4857978000000001</v>
      </c>
      <c r="R22" s="599">
        <v>1.61305049999999</v>
      </c>
      <c r="S22" s="599">
        <v>1.08490128</v>
      </c>
      <c r="T22" s="600">
        <v>4.10104139999999</v>
      </c>
      <c r="U22" s="601">
        <f t="shared" si="0"/>
        <v>2302.9652778300001</v>
      </c>
      <c r="V22" s="602">
        <f t="shared" si="1"/>
        <v>6.1851356924064314E-2</v>
      </c>
      <c r="W22" s="596"/>
      <c r="X22" s="603">
        <v>56.608725499999899</v>
      </c>
      <c r="Y22" s="569"/>
      <c r="AA22"/>
      <c r="AB22"/>
      <c r="AC22"/>
      <c r="AD22"/>
      <c r="AE22" t="s">
        <v>15</v>
      </c>
      <c r="AF22">
        <v>4.6224493099999897</v>
      </c>
      <c r="AG22"/>
      <c r="AH22">
        <v>4.0347641099999896</v>
      </c>
      <c r="AI22">
        <v>0.53438830000000004</v>
      </c>
      <c r="AJ22">
        <v>8.6772879999999901</v>
      </c>
      <c r="AK22">
        <v>25.96724777</v>
      </c>
      <c r="AL22">
        <v>2.1795999999999999E-2</v>
      </c>
      <c r="AM22">
        <v>2.4082270000000001</v>
      </c>
      <c r="AN22">
        <v>1.1029863600000001</v>
      </c>
      <c r="AO22">
        <v>3.9011473299999899</v>
      </c>
      <c r="AP22">
        <v>1.34285728</v>
      </c>
      <c r="AQ22">
        <v>11.5120898</v>
      </c>
      <c r="AR22" s="16">
        <v>2229.1716433699999</v>
      </c>
      <c r="AS22">
        <v>1.38360221999999</v>
      </c>
      <c r="AT22">
        <v>1.4857978000000001</v>
      </c>
      <c r="AU22">
        <v>56.608725499999899</v>
      </c>
      <c r="AV22" s="553">
        <v>1.61305049999999</v>
      </c>
      <c r="AW22" s="553">
        <v>1.08490128</v>
      </c>
      <c r="AX22" s="553">
        <v>4.10104139999999</v>
      </c>
      <c r="AY22" s="553">
        <f t="shared" si="5"/>
        <v>2359.5740033299999</v>
      </c>
      <c r="AZ22" s="553">
        <f t="shared" si="2"/>
        <v>2359.5740033299999</v>
      </c>
      <c r="BA22" s="553">
        <f t="shared" si="3"/>
        <v>0</v>
      </c>
    </row>
    <row r="23" spans="1:53" s="553" customFormat="1" ht="22.5" customHeight="1">
      <c r="A23" s="590"/>
      <c r="B23" s="556" t="s">
        <v>16</v>
      </c>
      <c r="C23" s="598">
        <v>1.1020125000000001</v>
      </c>
      <c r="D23" s="599"/>
      <c r="E23" s="599">
        <v>5.1597664999999999</v>
      </c>
      <c r="F23" s="599">
        <v>0.35364410000000002</v>
      </c>
      <c r="G23" s="599">
        <v>6.65975029999999</v>
      </c>
      <c r="H23" s="599">
        <v>6.2398966999999903</v>
      </c>
      <c r="I23" s="599">
        <v>0.72630070000000002</v>
      </c>
      <c r="J23" s="599">
        <v>3.1165261999999898</v>
      </c>
      <c r="K23" s="599">
        <v>1.4373533999999999</v>
      </c>
      <c r="L23" s="599">
        <v>1.0200476999999999</v>
      </c>
      <c r="M23" s="599">
        <v>0.89624269999999895</v>
      </c>
      <c r="N23" s="599">
        <v>3.6580967999999898</v>
      </c>
      <c r="O23" s="599">
        <v>1105.35860019999</v>
      </c>
      <c r="P23" s="599"/>
      <c r="Q23" s="599">
        <v>1.805E-3</v>
      </c>
      <c r="R23" s="599">
        <v>3.4077093999999901</v>
      </c>
      <c r="S23" s="599">
        <v>2.2619281999999998</v>
      </c>
      <c r="T23" s="600">
        <v>3.2987742999999998</v>
      </c>
      <c r="U23" s="601">
        <f t="shared" si="0"/>
        <v>1144.6984546999902</v>
      </c>
      <c r="V23" s="602">
        <f t="shared" si="1"/>
        <v>3.0743473804688577E-2</v>
      </c>
      <c r="W23" s="605"/>
      <c r="X23" s="603">
        <v>30.941574369999898</v>
      </c>
      <c r="Y23" s="567"/>
      <c r="AA23"/>
      <c r="AB23"/>
      <c r="AC23"/>
      <c r="AD23"/>
      <c r="AE23" t="s">
        <v>16</v>
      </c>
      <c r="AF23">
        <v>1.1020125000000001</v>
      </c>
      <c r="AG23"/>
      <c r="AH23">
        <v>5.1597664999999999</v>
      </c>
      <c r="AI23">
        <v>0.35364410000000002</v>
      </c>
      <c r="AJ23">
        <v>6.65975029999999</v>
      </c>
      <c r="AK23">
        <v>6.2398966999999903</v>
      </c>
      <c r="AL23">
        <v>0.72630070000000002</v>
      </c>
      <c r="AM23">
        <v>3.1165261999999898</v>
      </c>
      <c r="AN23">
        <v>1.4373533999999999</v>
      </c>
      <c r="AO23">
        <v>1.0200476999999999</v>
      </c>
      <c r="AP23">
        <v>0.89624269999999895</v>
      </c>
      <c r="AQ23">
        <v>3.6580967999999898</v>
      </c>
      <c r="AR23" s="16">
        <v>1105.35860019999</v>
      </c>
      <c r="AS23"/>
      <c r="AT23">
        <v>1.805E-3</v>
      </c>
      <c r="AU23">
        <v>30.941574369999898</v>
      </c>
      <c r="AV23" s="553">
        <v>3.4077093999999901</v>
      </c>
      <c r="AW23" s="553">
        <v>2.2619281999999998</v>
      </c>
      <c r="AX23" s="553">
        <v>3.2987742999999998</v>
      </c>
      <c r="AY23" s="664">
        <v>1175.6400290699901</v>
      </c>
      <c r="AZ23" s="553">
        <f t="shared" si="2"/>
        <v>1175.6400290699901</v>
      </c>
      <c r="BA23" s="553">
        <f t="shared" si="3"/>
        <v>0</v>
      </c>
    </row>
    <row r="24" spans="1:53" s="553" customFormat="1" ht="22.5" customHeight="1">
      <c r="A24" s="590"/>
      <c r="B24" s="556" t="s">
        <v>17</v>
      </c>
      <c r="C24" s="598">
        <v>18.156465869999899</v>
      </c>
      <c r="D24" s="599">
        <v>4.7258219999999997E-2</v>
      </c>
      <c r="E24" s="599">
        <v>62.153657859999903</v>
      </c>
      <c r="F24" s="599">
        <v>266.39897212</v>
      </c>
      <c r="G24" s="599">
        <v>45.682133280000002</v>
      </c>
      <c r="H24" s="599">
        <v>116.34976308</v>
      </c>
      <c r="I24" s="599">
        <v>7.7654924599999902</v>
      </c>
      <c r="J24" s="599">
        <v>12.973884779999899</v>
      </c>
      <c r="K24" s="599">
        <v>24.913097</v>
      </c>
      <c r="L24" s="599">
        <v>44.293097889999999</v>
      </c>
      <c r="M24" s="599">
        <v>9.0665116000000001</v>
      </c>
      <c r="N24" s="599">
        <v>285.23503033999901</v>
      </c>
      <c r="O24" s="599">
        <v>139.97408920999999</v>
      </c>
      <c r="P24" s="599">
        <v>0.68244852</v>
      </c>
      <c r="Q24" s="599">
        <v>99.284384889999998</v>
      </c>
      <c r="R24" s="599">
        <v>10.29402606</v>
      </c>
      <c r="S24" s="599">
        <v>55.434636480000002</v>
      </c>
      <c r="T24" s="600">
        <v>60.11994344</v>
      </c>
      <c r="U24" s="601">
        <f t="shared" si="0"/>
        <v>1258.8248930999991</v>
      </c>
      <c r="V24" s="602">
        <f t="shared" si="1"/>
        <v>3.3808598209257329E-2</v>
      </c>
      <c r="W24" s="596"/>
      <c r="X24" s="603">
        <v>393.632936199997</v>
      </c>
      <c r="Y24" s="569"/>
      <c r="AA24"/>
      <c r="AB24"/>
      <c r="AC24"/>
      <c r="AD24"/>
      <c r="AE24" t="s">
        <v>17</v>
      </c>
      <c r="AF24">
        <v>18.156465869999899</v>
      </c>
      <c r="AG24">
        <v>4.7258219999999997E-2</v>
      </c>
      <c r="AH24">
        <v>62.153657859999903</v>
      </c>
      <c r="AI24">
        <v>266.39897212</v>
      </c>
      <c r="AJ24">
        <v>45.682133280000002</v>
      </c>
      <c r="AK24">
        <v>116.34976308</v>
      </c>
      <c r="AL24">
        <v>7.7654924599999902</v>
      </c>
      <c r="AM24">
        <v>12.973884779999899</v>
      </c>
      <c r="AN24">
        <v>24.913097</v>
      </c>
      <c r="AO24">
        <v>44.293097889999999</v>
      </c>
      <c r="AP24">
        <v>9.0665116000000001</v>
      </c>
      <c r="AQ24">
        <v>285.23503033999901</v>
      </c>
      <c r="AR24">
        <v>139.97408920999999</v>
      </c>
      <c r="AS24">
        <v>0.68244852</v>
      </c>
      <c r="AT24">
        <v>99.284384889999998</v>
      </c>
      <c r="AU24">
        <v>393.632936199997</v>
      </c>
      <c r="AV24" s="553">
        <v>10.29402606</v>
      </c>
      <c r="AW24" s="553">
        <v>55.434636480000002</v>
      </c>
      <c r="AX24" s="553">
        <v>60.11994344</v>
      </c>
      <c r="AY24" s="553">
        <f t="shared" si="5"/>
        <v>1652.4578292999961</v>
      </c>
      <c r="AZ24" s="553">
        <f t="shared" si="2"/>
        <v>1652.4578292999961</v>
      </c>
      <c r="BA24" s="553">
        <f t="shared" si="3"/>
        <v>0</v>
      </c>
    </row>
    <row r="25" spans="1:53" s="553" customFormat="1" ht="22.5" customHeight="1">
      <c r="A25" s="590"/>
      <c r="B25" s="556" t="s">
        <v>18</v>
      </c>
      <c r="C25" s="598">
        <v>5.4405273999999997</v>
      </c>
      <c r="D25" s="599">
        <v>4.8483897000000002</v>
      </c>
      <c r="E25" s="599">
        <v>6.6849622999999898</v>
      </c>
      <c r="F25" s="599">
        <v>7.7291065999999899</v>
      </c>
      <c r="G25" s="599">
        <v>25.87582029</v>
      </c>
      <c r="H25" s="599">
        <v>17.6087702999999</v>
      </c>
      <c r="I25" s="599">
        <v>3.1799369999999998</v>
      </c>
      <c r="J25" s="599">
        <v>7.1999099000000104</v>
      </c>
      <c r="K25" s="599">
        <v>5.8627540000000096</v>
      </c>
      <c r="L25" s="599">
        <v>7.2651063999999899</v>
      </c>
      <c r="M25" s="599">
        <v>2.2290943999999899</v>
      </c>
      <c r="N25" s="599">
        <v>42.257030200000102</v>
      </c>
      <c r="O25" s="599">
        <v>257.511104899999</v>
      </c>
      <c r="P25" s="599">
        <v>5.0732322999999999</v>
      </c>
      <c r="Q25" s="599">
        <v>38.0874088999999</v>
      </c>
      <c r="R25" s="599">
        <v>5.5946153000000001</v>
      </c>
      <c r="S25" s="599">
        <v>17.503980800000001</v>
      </c>
      <c r="T25" s="600">
        <v>15.327776800000001</v>
      </c>
      <c r="U25" s="601">
        <f t="shared" si="0"/>
        <v>475.27952748999883</v>
      </c>
      <c r="V25" s="602">
        <f t="shared" si="1"/>
        <v>1.2764709905302599E-2</v>
      </c>
      <c r="W25" s="605"/>
      <c r="X25" s="603">
        <v>156.3182971</v>
      </c>
      <c r="Y25" s="567"/>
      <c r="AA25"/>
      <c r="AB25"/>
      <c r="AC25"/>
      <c r="AD25"/>
      <c r="AE25" t="s">
        <v>18</v>
      </c>
      <c r="AF25">
        <v>5.4405273999999997</v>
      </c>
      <c r="AG25">
        <v>4.8483897000000002</v>
      </c>
      <c r="AH25">
        <v>6.6849622999999898</v>
      </c>
      <c r="AI25">
        <v>7.7291065999999899</v>
      </c>
      <c r="AJ25">
        <v>25.87582029</v>
      </c>
      <c r="AK25">
        <v>17.6087702999999</v>
      </c>
      <c r="AL25">
        <v>3.1799369999999998</v>
      </c>
      <c r="AM25">
        <v>7.1999099000000104</v>
      </c>
      <c r="AN25">
        <v>5.8627540000000096</v>
      </c>
      <c r="AO25">
        <v>7.2651063999999899</v>
      </c>
      <c r="AP25">
        <v>2.2290943999999899</v>
      </c>
      <c r="AQ25">
        <v>42.257030200000102</v>
      </c>
      <c r="AR25">
        <v>257.511104899999</v>
      </c>
      <c r="AS25">
        <v>5.0732322999999999</v>
      </c>
      <c r="AT25">
        <v>38.0874088999999</v>
      </c>
      <c r="AU25">
        <v>156.3182971</v>
      </c>
      <c r="AV25">
        <v>5.5946153000000001</v>
      </c>
      <c r="AW25">
        <v>17.503980800000001</v>
      </c>
      <c r="AX25">
        <v>15.327776800000001</v>
      </c>
      <c r="AY25" s="553">
        <v>631.59782458999905</v>
      </c>
      <c r="AZ25" s="553">
        <f t="shared" si="2"/>
        <v>631.59782458999882</v>
      </c>
      <c r="BA25" s="553">
        <f t="shared" si="3"/>
        <v>0</v>
      </c>
    </row>
    <row r="26" spans="1:53" s="553" customFormat="1" ht="22.5" customHeight="1">
      <c r="A26" s="590"/>
      <c r="B26" s="556" t="s">
        <v>81</v>
      </c>
      <c r="C26" s="598">
        <v>8.6071922999999906</v>
      </c>
      <c r="D26" s="599">
        <v>2.6315000000000002E-2</v>
      </c>
      <c r="E26" s="599">
        <v>0.73870840000000104</v>
      </c>
      <c r="F26" s="599">
        <v>16.5815353999999</v>
      </c>
      <c r="G26" s="599">
        <v>17.219596999999901</v>
      </c>
      <c r="H26" s="599">
        <v>27.043722500000001</v>
      </c>
      <c r="I26" s="599">
        <v>1.0444515000000001</v>
      </c>
      <c r="J26" s="599">
        <v>3.6684535999999901</v>
      </c>
      <c r="K26" s="599">
        <v>4.4485027999999902</v>
      </c>
      <c r="L26" s="599">
        <v>4.0804769999999904</v>
      </c>
      <c r="M26" s="599">
        <v>12.238545499999899</v>
      </c>
      <c r="N26" s="599">
        <v>23.678094699999999</v>
      </c>
      <c r="O26" s="599">
        <v>12.1151543999999</v>
      </c>
      <c r="P26" s="599">
        <v>13.425646899999901</v>
      </c>
      <c r="Q26" s="599">
        <v>0.2450881</v>
      </c>
      <c r="R26" s="599">
        <v>1.5616554999999901</v>
      </c>
      <c r="S26" s="599">
        <v>2.9313844999999898</v>
      </c>
      <c r="T26" s="600">
        <v>6.4672773000000001</v>
      </c>
      <c r="U26" s="601">
        <f t="shared" si="0"/>
        <v>156.12180239999944</v>
      </c>
      <c r="V26" s="602">
        <f t="shared" si="1"/>
        <v>4.1930051732996278E-3</v>
      </c>
      <c r="W26" s="596"/>
      <c r="X26" s="603">
        <v>149.14836980000001</v>
      </c>
      <c r="Y26" s="569"/>
      <c r="AA26"/>
      <c r="AB26"/>
      <c r="AC26"/>
      <c r="AD26"/>
      <c r="AE26" t="s">
        <v>81</v>
      </c>
      <c r="AF26">
        <v>8.6071922999999906</v>
      </c>
      <c r="AG26">
        <v>2.6315000000000002E-2</v>
      </c>
      <c r="AH26">
        <v>0.73870840000000104</v>
      </c>
      <c r="AI26">
        <v>16.5815353999999</v>
      </c>
      <c r="AJ26">
        <v>17.219596999999901</v>
      </c>
      <c r="AK26">
        <v>27.043722500000001</v>
      </c>
      <c r="AL26">
        <v>1.0444515000000001</v>
      </c>
      <c r="AM26">
        <v>3.6684535999999901</v>
      </c>
      <c r="AN26">
        <v>4.4485027999999902</v>
      </c>
      <c r="AO26">
        <v>4.0804769999999904</v>
      </c>
      <c r="AP26">
        <v>12.238545499999899</v>
      </c>
      <c r="AQ26">
        <v>23.678094699999999</v>
      </c>
      <c r="AR26">
        <v>12.1151543999999</v>
      </c>
      <c r="AS26">
        <v>13.425646899999901</v>
      </c>
      <c r="AT26">
        <v>0.2450881</v>
      </c>
      <c r="AU26">
        <v>149.14836980000001</v>
      </c>
      <c r="AV26">
        <v>1.5616554999999901</v>
      </c>
      <c r="AW26">
        <v>2.9313844999999898</v>
      </c>
      <c r="AX26">
        <v>6.4672773000000001</v>
      </c>
      <c r="AY26" s="553">
        <f t="shared" si="5"/>
        <v>305.27017219999937</v>
      </c>
      <c r="AZ26" s="553">
        <f t="shared" si="2"/>
        <v>305.27017219999937</v>
      </c>
      <c r="BA26" s="553">
        <f t="shared" si="3"/>
        <v>0</v>
      </c>
    </row>
    <row r="27" spans="1:53" s="553" customFormat="1" ht="22.5" customHeight="1">
      <c r="A27" s="590"/>
      <c r="B27" s="556" t="s">
        <v>20</v>
      </c>
      <c r="C27" s="598">
        <v>15.73016616</v>
      </c>
      <c r="D27" s="599"/>
      <c r="E27" s="599">
        <v>4.5386900999999904</v>
      </c>
      <c r="F27" s="599">
        <v>30.976704300000002</v>
      </c>
      <c r="G27" s="599">
        <v>15.997865999999901</v>
      </c>
      <c r="H27" s="599">
        <v>18.4813722099999</v>
      </c>
      <c r="I27" s="599">
        <v>0.7795706</v>
      </c>
      <c r="J27" s="599">
        <v>3.80605660999999</v>
      </c>
      <c r="K27" s="599">
        <v>3.0383892999999902</v>
      </c>
      <c r="L27" s="599">
        <v>2.7623116599999902</v>
      </c>
      <c r="M27" s="599">
        <v>1.9530098899999999</v>
      </c>
      <c r="N27" s="599">
        <v>31.988907599999902</v>
      </c>
      <c r="O27" s="599">
        <v>22.853722599999902</v>
      </c>
      <c r="P27" s="599">
        <v>6.2846104099999902</v>
      </c>
      <c r="Q27" s="599">
        <v>1.3367697000000001</v>
      </c>
      <c r="R27" s="599">
        <v>3.8188644399999898</v>
      </c>
      <c r="S27" s="599">
        <v>14.37441434</v>
      </c>
      <c r="T27" s="600">
        <v>10.862842949999999</v>
      </c>
      <c r="U27" s="601">
        <f t="shared" si="0"/>
        <v>189.58426886999953</v>
      </c>
      <c r="V27" s="602">
        <f t="shared" si="1"/>
        <v>5.0917156215725227E-3</v>
      </c>
      <c r="W27" s="605"/>
      <c r="X27" s="603">
        <v>112.011384109999</v>
      </c>
      <c r="Y27" s="567"/>
      <c r="AA27"/>
      <c r="AB27"/>
      <c r="AC27"/>
      <c r="AD27"/>
      <c r="AE27" t="s">
        <v>20</v>
      </c>
      <c r="AF27">
        <v>15.73016616</v>
      </c>
      <c r="AG27"/>
      <c r="AH27">
        <v>4.5386900999999904</v>
      </c>
      <c r="AI27">
        <v>30.976704300000002</v>
      </c>
      <c r="AJ27">
        <v>15.997865999999901</v>
      </c>
      <c r="AK27">
        <v>18.4813722099999</v>
      </c>
      <c r="AL27">
        <v>0.7795706</v>
      </c>
      <c r="AM27">
        <v>3.80605660999999</v>
      </c>
      <c r="AN27">
        <v>3.0383892999999902</v>
      </c>
      <c r="AO27">
        <v>2.7623116599999902</v>
      </c>
      <c r="AP27">
        <v>1.9530098899999999</v>
      </c>
      <c r="AQ27">
        <v>31.988907599999902</v>
      </c>
      <c r="AR27">
        <v>22.853722599999902</v>
      </c>
      <c r="AS27">
        <v>6.2846104099999902</v>
      </c>
      <c r="AT27">
        <v>1.3367697000000001</v>
      </c>
      <c r="AU27">
        <v>112.011384109999</v>
      </c>
      <c r="AV27">
        <v>3.8188644399999898</v>
      </c>
      <c r="AW27">
        <v>14.37441434</v>
      </c>
      <c r="AX27">
        <v>10.862842949999999</v>
      </c>
      <c r="AY27" s="553">
        <f t="shared" si="5"/>
        <v>301.59565297999853</v>
      </c>
      <c r="AZ27" s="553">
        <f t="shared" si="2"/>
        <v>301.59565297999853</v>
      </c>
      <c r="BA27" s="553">
        <f t="shared" si="3"/>
        <v>0</v>
      </c>
    </row>
    <row r="28" spans="1:53" s="553" customFormat="1" ht="22.5" customHeight="1">
      <c r="A28" s="590"/>
      <c r="B28" s="556" t="s">
        <v>21</v>
      </c>
      <c r="C28" s="598">
        <v>2.5110949699999998</v>
      </c>
      <c r="D28" s="599">
        <v>4.4002599999999996E-3</v>
      </c>
      <c r="E28" s="599">
        <v>4.4881945399999896</v>
      </c>
      <c r="F28" s="599">
        <v>6.3895147899999998</v>
      </c>
      <c r="G28" s="599">
        <v>7.6089645600000004</v>
      </c>
      <c r="H28" s="599">
        <v>19.252307170000002</v>
      </c>
      <c r="I28" s="599">
        <v>0.2420543</v>
      </c>
      <c r="J28" s="599">
        <v>1.9973999999999901</v>
      </c>
      <c r="K28" s="599">
        <v>16.870369109999999</v>
      </c>
      <c r="L28" s="599">
        <v>0.68970383999999996</v>
      </c>
      <c r="M28" s="599">
        <v>1.3300744799999999</v>
      </c>
      <c r="N28" s="599">
        <v>17.727729239999899</v>
      </c>
      <c r="O28" s="599"/>
      <c r="P28" s="599">
        <v>1.086256E-2</v>
      </c>
      <c r="Q28" s="599">
        <v>85.058224929999994</v>
      </c>
      <c r="R28" s="599">
        <v>2.3036050499999998</v>
      </c>
      <c r="S28" s="599">
        <v>8.6482810099999892</v>
      </c>
      <c r="T28" s="600">
        <v>4.9805434999999996</v>
      </c>
      <c r="U28" s="601">
        <f t="shared" si="0"/>
        <v>180.11332430999985</v>
      </c>
      <c r="V28" s="602">
        <f t="shared" si="1"/>
        <v>4.8373519201186585E-3</v>
      </c>
      <c r="W28" s="596"/>
      <c r="X28" s="603">
        <v>51.8956182599998</v>
      </c>
      <c r="Y28" s="569"/>
      <c r="AA28"/>
      <c r="AB28"/>
      <c r="AC28"/>
      <c r="AD28"/>
      <c r="AE28" t="s">
        <v>21</v>
      </c>
      <c r="AF28">
        <v>2.5110949699999998</v>
      </c>
      <c r="AG28">
        <v>4.4002599999999996E-3</v>
      </c>
      <c r="AH28">
        <v>4.4881945399999896</v>
      </c>
      <c r="AI28">
        <v>6.3895147899999998</v>
      </c>
      <c r="AJ28">
        <v>7.6089645600000004</v>
      </c>
      <c r="AK28">
        <v>19.252307170000002</v>
      </c>
      <c r="AL28">
        <v>0.2420543</v>
      </c>
      <c r="AM28">
        <v>1.9973999999999901</v>
      </c>
      <c r="AN28">
        <v>16.870369109999999</v>
      </c>
      <c r="AO28">
        <v>0.68970383999999996</v>
      </c>
      <c r="AP28">
        <v>1.3300744799999999</v>
      </c>
      <c r="AQ28">
        <v>17.727729239999899</v>
      </c>
      <c r="AR28"/>
      <c r="AS28">
        <v>1.086256E-2</v>
      </c>
      <c r="AT28">
        <v>85.058224929999994</v>
      </c>
      <c r="AU28" s="22">
        <v>51.8956182599998</v>
      </c>
      <c r="AV28">
        <v>2.3036050499999998</v>
      </c>
      <c r="AW28">
        <v>8.6482810099999892</v>
      </c>
      <c r="AX28">
        <v>4.9805434999999996</v>
      </c>
      <c r="AY28" s="553">
        <f t="shared" si="5"/>
        <v>232.00894256999965</v>
      </c>
      <c r="AZ28" s="553">
        <f t="shared" si="2"/>
        <v>232.00894256999965</v>
      </c>
      <c r="BA28" s="553">
        <f t="shared" si="3"/>
        <v>0</v>
      </c>
    </row>
    <row r="29" spans="1:53" s="553" customFormat="1" ht="22.5" customHeight="1">
      <c r="A29" s="590"/>
      <c r="B29" s="572" t="s">
        <v>22</v>
      </c>
      <c r="C29" s="607">
        <v>18.897246999999901</v>
      </c>
      <c r="D29" s="608"/>
      <c r="E29" s="608">
        <v>11.5211969</v>
      </c>
      <c r="F29" s="608">
        <v>6.0106935999999997</v>
      </c>
      <c r="G29" s="608">
        <v>10.5874425</v>
      </c>
      <c r="H29" s="608">
        <v>33.2205818999999</v>
      </c>
      <c r="I29" s="608">
        <v>0.84177269999999904</v>
      </c>
      <c r="J29" s="608">
        <v>7.7346670000000097</v>
      </c>
      <c r="K29" s="608">
        <v>10.555459999999901</v>
      </c>
      <c r="L29" s="608">
        <v>9.8944174</v>
      </c>
      <c r="M29" s="608">
        <v>4.3151001999999998</v>
      </c>
      <c r="N29" s="608">
        <v>57.070096599999999</v>
      </c>
      <c r="O29" s="608">
        <v>2.6319384000000001</v>
      </c>
      <c r="P29" s="608">
        <v>6.0401889999999998</v>
      </c>
      <c r="Q29" s="608">
        <v>0.14249529999999999</v>
      </c>
      <c r="R29" s="608">
        <v>7.1785971999999996</v>
      </c>
      <c r="S29" s="608">
        <v>5.7976285999999897</v>
      </c>
      <c r="T29" s="609">
        <v>8.6139915999999808</v>
      </c>
      <c r="U29" s="610">
        <f t="shared" si="0"/>
        <v>201.0535158999997</v>
      </c>
      <c r="V29" s="611">
        <f t="shared" si="1"/>
        <v>5.3997482691038982E-3</v>
      </c>
      <c r="W29" s="605"/>
      <c r="X29" s="612">
        <v>126.00886559999999</v>
      </c>
      <c r="Y29" s="567"/>
      <c r="AA29"/>
      <c r="AB29"/>
      <c r="AC29"/>
      <c r="AD29"/>
      <c r="AE29" t="s">
        <v>22</v>
      </c>
      <c r="AF29">
        <v>18.897246999999901</v>
      </c>
      <c r="AG29"/>
      <c r="AH29">
        <v>11.5211969</v>
      </c>
      <c r="AI29">
        <v>6.0106935999999997</v>
      </c>
      <c r="AJ29">
        <v>10.5874425</v>
      </c>
      <c r="AK29">
        <v>33.2205818999999</v>
      </c>
      <c r="AL29">
        <v>0.84177269999999904</v>
      </c>
      <c r="AM29">
        <v>7.7346670000000097</v>
      </c>
      <c r="AN29">
        <v>10.555459999999901</v>
      </c>
      <c r="AO29">
        <v>9.8944174</v>
      </c>
      <c r="AP29">
        <v>4.3151001999999998</v>
      </c>
      <c r="AQ29">
        <v>57.070096599999999</v>
      </c>
      <c r="AR29">
        <v>2.6319384000000001</v>
      </c>
      <c r="AS29">
        <v>6.0401889999999998</v>
      </c>
      <c r="AT29">
        <v>0.14249529999999999</v>
      </c>
      <c r="AU29">
        <v>126.00886559999999</v>
      </c>
      <c r="AV29">
        <v>7.1785971999999996</v>
      </c>
      <c r="AW29">
        <v>5.7976285999999897</v>
      </c>
      <c r="AX29">
        <v>8.6139915999999808</v>
      </c>
      <c r="AY29" s="553">
        <f t="shared" si="5"/>
        <v>327.06238149999967</v>
      </c>
      <c r="AZ29" s="553">
        <f t="shared" si="2"/>
        <v>327.06238149999967</v>
      </c>
      <c r="BA29" s="553">
        <f t="shared" si="3"/>
        <v>0</v>
      </c>
    </row>
    <row r="30" spans="1:53" s="553" customFormat="1" ht="22.5" customHeight="1" thickBot="1">
      <c r="A30" s="590"/>
      <c r="B30" s="95" t="s">
        <v>133</v>
      </c>
      <c r="C30" s="223">
        <f t="shared" ref="C30:T30" si="6">SUM(C5:C29)</f>
        <v>840.72081460999846</v>
      </c>
      <c r="D30" s="224">
        <f t="shared" si="6"/>
        <v>8.97944049</v>
      </c>
      <c r="E30" s="224">
        <f t="shared" si="6"/>
        <v>512.56916323999928</v>
      </c>
      <c r="F30" s="224">
        <f t="shared" si="6"/>
        <v>1265.8433840699977</v>
      </c>
      <c r="G30" s="224">
        <f t="shared" si="6"/>
        <v>1106.4786215099982</v>
      </c>
      <c r="H30" s="224">
        <f t="shared" si="6"/>
        <v>2463.8685666599999</v>
      </c>
      <c r="I30" s="224">
        <f t="shared" si="6"/>
        <v>128.61115154999996</v>
      </c>
      <c r="J30" s="224">
        <f t="shared" si="6"/>
        <v>402.83127183999954</v>
      </c>
      <c r="K30" s="224">
        <f t="shared" si="6"/>
        <v>431.93788132999953</v>
      </c>
      <c r="L30" s="224">
        <f t="shared" si="6"/>
        <v>1074.0340428900038</v>
      </c>
      <c r="M30" s="224">
        <f t="shared" si="6"/>
        <v>392.21962050999855</v>
      </c>
      <c r="N30" s="224">
        <f t="shared" si="6"/>
        <v>10196.235564420012</v>
      </c>
      <c r="O30" s="224">
        <f t="shared" si="6"/>
        <v>16087.501560939991</v>
      </c>
      <c r="P30" s="224">
        <f t="shared" si="6"/>
        <v>171.31564433999978</v>
      </c>
      <c r="Q30" s="224">
        <f t="shared" si="6"/>
        <v>326.2971399299999</v>
      </c>
      <c r="R30" s="224">
        <f t="shared" si="6"/>
        <v>393.37080116999977</v>
      </c>
      <c r="S30" s="224">
        <f t="shared" si="6"/>
        <v>503.29525093000052</v>
      </c>
      <c r="T30" s="225">
        <f t="shared" si="6"/>
        <v>927.75837864999812</v>
      </c>
      <c r="U30" s="226">
        <f t="shared" si="0"/>
        <v>37233.868299079993</v>
      </c>
      <c r="V30" s="204">
        <f t="shared" si="1"/>
        <v>1</v>
      </c>
      <c r="W30" s="596"/>
      <c r="X30" s="227">
        <f>SUM(X5:X29)</f>
        <v>10186.86961989999</v>
      </c>
      <c r="Y30" s="569"/>
      <c r="AA30"/>
      <c r="AB30"/>
      <c r="AC30"/>
      <c r="AD30"/>
      <c r="AE30" t="s">
        <v>62</v>
      </c>
      <c r="AF30" s="22">
        <v>840.720814610003</v>
      </c>
      <c r="AG30" s="22">
        <v>8.9794404899999893</v>
      </c>
      <c r="AH30" s="22">
        <v>512.56916324000304</v>
      </c>
      <c r="AI30" s="22">
        <v>1265.84338406999</v>
      </c>
      <c r="AJ30" s="22">
        <v>1106.47862150999</v>
      </c>
      <c r="AK30" s="22">
        <v>2463.86856666003</v>
      </c>
      <c r="AL30" s="22">
        <v>128.61115154999999</v>
      </c>
      <c r="AM30" s="22">
        <v>402.831271839995</v>
      </c>
      <c r="AN30" s="22">
        <v>431.93788133000203</v>
      </c>
      <c r="AO30" s="22">
        <v>1074.0340428899899</v>
      </c>
      <c r="AP30" s="22">
        <v>392.21962050999599</v>
      </c>
      <c r="AQ30" s="22">
        <f>SUM(AQ5:AQ29)</f>
        <v>10196.235564420012</v>
      </c>
      <c r="AR30" s="22">
        <f>SUM(AR5:AR29)</f>
        <v>16087.501560939991</v>
      </c>
      <c r="AS30" s="22">
        <v>171.31564434000001</v>
      </c>
      <c r="AT30" s="22">
        <v>326.29713993000001</v>
      </c>
      <c r="AU30" s="22">
        <f>SUM(AU5:AU29)</f>
        <v>10186.86961989999</v>
      </c>
      <c r="AV30" s="22">
        <v>393.37080117000102</v>
      </c>
      <c r="AW30" s="22">
        <v>503.29525092999899</v>
      </c>
      <c r="AX30" s="22">
        <v>927.75837865000699</v>
      </c>
      <c r="AY30" s="22">
        <f>SUM(AY5:AY29)</f>
        <v>47420.737918979969</v>
      </c>
      <c r="AZ30" s="553">
        <f t="shared" si="2"/>
        <v>47420.737918979998</v>
      </c>
      <c r="BA30" s="553">
        <f t="shared" si="3"/>
        <v>0</v>
      </c>
    </row>
    <row r="31" spans="1:53" s="553" customFormat="1" ht="22.5" customHeight="1" thickTop="1" thickBot="1">
      <c r="A31" s="590"/>
      <c r="B31" s="97" t="s">
        <v>135</v>
      </c>
      <c r="C31" s="584">
        <f>+C$30/SUM($C30:$T$30)</f>
        <v>2.257946469211666E-2</v>
      </c>
      <c r="D31" s="585">
        <f>+D$30/SUM($C30:$T$30)</f>
        <v>2.4116324465330591E-4</v>
      </c>
      <c r="E31" s="585">
        <f>+E$30/SUM($C30:$T$30)</f>
        <v>1.3766207666708224E-2</v>
      </c>
      <c r="F31" s="585">
        <f>+F$30/SUM($C30:$T$30)</f>
        <v>3.399709570604232E-2</v>
      </c>
      <c r="G31" s="585">
        <f>+G$30/SUM($C30:$T$30)</f>
        <v>2.9716993480834168E-2</v>
      </c>
      <c r="H31" s="585">
        <f>+H$30/SUM($C30:$T$30)</f>
        <v>6.617277976247446E-2</v>
      </c>
      <c r="I31" s="585">
        <f>+I$30/SUM($C30:$T$30)</f>
        <v>3.4541442354829887E-3</v>
      </c>
      <c r="J31" s="585">
        <f>+J$30/SUM($C30:$T$30)</f>
        <v>1.0818947647455503E-2</v>
      </c>
      <c r="K31" s="585">
        <f>+K$30/SUM($C30:$T$30)</f>
        <v>1.1600671675058597E-2</v>
      </c>
      <c r="L31" s="585">
        <f>+L$30/SUM($C30:$T$30)</f>
        <v>2.8845620719900916E-2</v>
      </c>
      <c r="M31" s="585">
        <f>+M$30/SUM($C30:$T$30)</f>
        <v>1.0533947677944864E-2</v>
      </c>
      <c r="N31" s="585">
        <f>+N$30/SUM($C30:$T$30)</f>
        <v>0.27384303673523896</v>
      </c>
      <c r="O31" s="585">
        <f>+O$30/SUM($C30:$T$30)</f>
        <v>0.43206634969317692</v>
      </c>
      <c r="P31" s="585">
        <f>+P$30/SUM($C30:$T$30)</f>
        <v>4.6010702665624671E-3</v>
      </c>
      <c r="Q31" s="585">
        <f>+Q$30/SUM($C30:$T$30)</f>
        <v>8.7634499136385012E-3</v>
      </c>
      <c r="R31" s="585">
        <f>+R$30/SUM($C30:$T$30)</f>
        <v>1.0564865246078112E-2</v>
      </c>
      <c r="S31" s="585">
        <f>+S$30/SUM($C30:$T$30)</f>
        <v>1.3517135713305307E-2</v>
      </c>
      <c r="T31" s="613">
        <f>+T$30/SUM($C30:$T$30)</f>
        <v>2.4917055923327793E-2</v>
      </c>
      <c r="U31" s="614"/>
      <c r="V31" s="588"/>
      <c r="W31" s="567"/>
      <c r="X31" s="589"/>
      <c r="Y31" s="567"/>
      <c r="AA31"/>
      <c r="AB31"/>
      <c r="AC31"/>
      <c r="AD31"/>
      <c r="AF31" s="604">
        <f>+C30</f>
        <v>840.72081460999846</v>
      </c>
      <c r="AG31" s="604">
        <f t="shared" ref="AG31:AT31" si="7">+D30</f>
        <v>8.97944049</v>
      </c>
      <c r="AH31" s="604">
        <f t="shared" si="7"/>
        <v>512.56916323999928</v>
      </c>
      <c r="AI31" s="604">
        <f t="shared" si="7"/>
        <v>1265.8433840699977</v>
      </c>
      <c r="AJ31" s="604">
        <f t="shared" si="7"/>
        <v>1106.4786215099982</v>
      </c>
      <c r="AK31" s="604">
        <f t="shared" si="7"/>
        <v>2463.8685666599999</v>
      </c>
      <c r="AL31" s="604">
        <f t="shared" si="7"/>
        <v>128.61115154999996</v>
      </c>
      <c r="AM31" s="604">
        <f t="shared" si="7"/>
        <v>402.83127183999954</v>
      </c>
      <c r="AN31" s="604">
        <f t="shared" si="7"/>
        <v>431.93788132999953</v>
      </c>
      <c r="AO31" s="604">
        <f t="shared" si="7"/>
        <v>1074.0340428900038</v>
      </c>
      <c r="AP31" s="604">
        <f t="shared" si="7"/>
        <v>392.21962050999855</v>
      </c>
      <c r="AQ31" s="604">
        <f t="shared" si="7"/>
        <v>10196.235564420012</v>
      </c>
      <c r="AR31" s="604">
        <f t="shared" si="7"/>
        <v>16087.501560939991</v>
      </c>
      <c r="AS31" s="604">
        <f t="shared" si="7"/>
        <v>171.31564433999978</v>
      </c>
      <c r="AT31" s="604">
        <f t="shared" si="7"/>
        <v>326.2971399299999</v>
      </c>
      <c r="AU31" s="604"/>
      <c r="AV31" s="604">
        <f>+R30</f>
        <v>393.37080116999977</v>
      </c>
      <c r="AW31" s="604">
        <f t="shared" ref="AW31:AX31" si="8">+S30</f>
        <v>503.29525093000052</v>
      </c>
      <c r="AX31" s="604">
        <f t="shared" si="8"/>
        <v>927.75837864999812</v>
      </c>
      <c r="AY31" s="604">
        <f t="shared" ref="AY31" si="9">SUM(AY5:AY29)</f>
        <v>47420.737918979969</v>
      </c>
    </row>
    <row r="32" spans="1:53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AF32" s="22">
        <f>+AF30-AF31</f>
        <v>4.5474735088646412E-12</v>
      </c>
      <c r="AG32" s="22">
        <f t="shared" ref="AG32:AX32" si="10">+AG30-AG31</f>
        <v>0</v>
      </c>
      <c r="AH32" s="22">
        <f t="shared" si="10"/>
        <v>3.751665644813329E-12</v>
      </c>
      <c r="AI32" s="22">
        <f t="shared" si="10"/>
        <v>-7.73070496506989E-12</v>
      </c>
      <c r="AJ32" s="22">
        <f t="shared" si="10"/>
        <v>-8.1854523159563541E-12</v>
      </c>
      <c r="AK32" s="22">
        <f t="shared" si="10"/>
        <v>3.0013325158506632E-11</v>
      </c>
      <c r="AL32" s="22">
        <f t="shared" si="10"/>
        <v>0</v>
      </c>
      <c r="AM32" s="22">
        <f t="shared" si="10"/>
        <v>-4.5474735088646412E-12</v>
      </c>
      <c r="AN32" s="22">
        <f t="shared" si="10"/>
        <v>2.5011104298755527E-12</v>
      </c>
      <c r="AO32" s="22">
        <f t="shared" si="10"/>
        <v>-1.3869794202037156E-11</v>
      </c>
      <c r="AP32" s="22">
        <f t="shared" si="10"/>
        <v>-2.5579538487363607E-12</v>
      </c>
      <c r="AQ32" s="22">
        <f t="shared" si="10"/>
        <v>0</v>
      </c>
      <c r="AR32" s="22">
        <f t="shared" si="10"/>
        <v>0</v>
      </c>
      <c r="AS32" s="22">
        <f t="shared" si="10"/>
        <v>2.2737367544323206E-13</v>
      </c>
      <c r="AT32" s="22">
        <f t="shared" si="10"/>
        <v>0</v>
      </c>
      <c r="AU32" s="22"/>
      <c r="AV32" s="22">
        <f t="shared" si="10"/>
        <v>1.2505552149377763E-12</v>
      </c>
      <c r="AW32" s="22">
        <f t="shared" si="10"/>
        <v>-1.5347723092418164E-12</v>
      </c>
      <c r="AX32" s="22">
        <f t="shared" si="10"/>
        <v>8.8675733422860503E-12</v>
      </c>
      <c r="AY32" s="22">
        <f t="shared" ref="AY32" si="11">+AY30-AY31</f>
        <v>0</v>
      </c>
    </row>
    <row r="33" spans="2:51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205"/>
      <c r="U33" s="206"/>
      <c r="V33" s="92"/>
      <c r="W33" s="92"/>
      <c r="X33" s="101"/>
      <c r="Y33" s="92"/>
      <c r="AY33" s="22">
        <f>SUM(AF30:AX30)</f>
        <v>47420.737918979998</v>
      </c>
    </row>
    <row r="34" spans="2:51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21"/>
      <c r="S34" s="21"/>
      <c r="T34" s="21"/>
      <c r="U34" s="21"/>
      <c r="V34" s="21"/>
      <c r="W34" s="21"/>
      <c r="X34" s="125"/>
      <c r="Y34" s="21"/>
      <c r="Z34" s="1"/>
      <c r="AY34" s="22">
        <f>+AY30-AY33</f>
        <v>0</v>
      </c>
    </row>
    <row r="35" spans="2:51" ht="18.75" customHeight="1">
      <c r="B35" s="104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804"/>
      <c r="Y35" s="93"/>
    </row>
    <row r="36" spans="2:51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8"/>
      <c r="Q36" s="10"/>
      <c r="U36" s="229"/>
      <c r="X36" s="805"/>
    </row>
    <row r="37" spans="2:51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8"/>
      <c r="Q37" s="10"/>
      <c r="U37" s="230"/>
      <c r="X37" s="16"/>
      <c r="Z37" s="16"/>
    </row>
    <row r="38" spans="2:51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S38" s="706"/>
      <c r="T38" s="706"/>
      <c r="U38" s="706"/>
      <c r="V38" s="706"/>
      <c r="W38" s="706"/>
    </row>
    <row r="39" spans="2:51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S39" s="706"/>
      <c r="T39" s="706"/>
      <c r="U39" s="706"/>
      <c r="V39" s="706"/>
      <c r="W39" s="706"/>
    </row>
    <row r="40" spans="2:51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S40" s="799" t="s">
        <v>134</v>
      </c>
      <c r="T40" s="465">
        <f>X30</f>
        <v>10186.86961989999</v>
      </c>
      <c r="U40" s="491"/>
      <c r="V40" s="706"/>
      <c r="W40" s="706"/>
      <c r="Z40" s="22"/>
    </row>
    <row r="41" spans="2:51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S41" s="799" t="s">
        <v>127</v>
      </c>
      <c r="T41" s="465">
        <f>O30</f>
        <v>16087.501560939991</v>
      </c>
      <c r="U41" s="491">
        <f>T41/$T$52</f>
        <v>0.43206634969317681</v>
      </c>
      <c r="V41" s="722"/>
      <c r="W41" s="723"/>
      <c r="X41" s="22"/>
      <c r="Y41" s="22"/>
      <c r="Z41" s="22"/>
    </row>
    <row r="42" spans="2:51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34"/>
      <c r="Q42" s="10"/>
      <c r="S42" s="799" t="s">
        <v>126</v>
      </c>
      <c r="T42" s="465">
        <f>N30</f>
        <v>10196.235564420012</v>
      </c>
      <c r="U42" s="491">
        <f>T42/$T$52</f>
        <v>0.27384303673523891</v>
      </c>
      <c r="V42" s="722"/>
      <c r="W42" s="723"/>
      <c r="X42" s="127"/>
      <c r="Y42" s="22"/>
      <c r="Z42" s="22"/>
    </row>
    <row r="43" spans="2:51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34"/>
      <c r="Q43" s="10"/>
      <c r="S43" s="799" t="s">
        <v>120</v>
      </c>
      <c r="T43" s="465">
        <f>H30</f>
        <v>2463.8685666599999</v>
      </c>
      <c r="U43" s="491">
        <f t="shared" ref="U43:U51" si="12">T43/$T$52</f>
        <v>6.6172779762474446E-2</v>
      </c>
      <c r="V43" s="722"/>
      <c r="W43" s="723"/>
      <c r="X43" s="127"/>
      <c r="Y43" s="22"/>
      <c r="Z43" s="22"/>
    </row>
    <row r="44" spans="2:51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34"/>
      <c r="Q44" s="10"/>
      <c r="S44" s="799" t="s">
        <v>119</v>
      </c>
      <c r="T44" s="465">
        <f>F30</f>
        <v>1265.8433840699977</v>
      </c>
      <c r="U44" s="491">
        <f t="shared" si="12"/>
        <v>3.3997095706042313E-2</v>
      </c>
      <c r="V44" s="722"/>
      <c r="W44" s="723"/>
      <c r="X44" s="127"/>
      <c r="Y44" s="22"/>
      <c r="Z44" s="22"/>
    </row>
    <row r="45" spans="2:51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34"/>
      <c r="Q45" s="10"/>
      <c r="S45" s="799" t="s">
        <v>139</v>
      </c>
      <c r="T45" s="465">
        <f>G30</f>
        <v>1106.4786215099982</v>
      </c>
      <c r="U45" s="491">
        <f t="shared" si="12"/>
        <v>2.9716993480834165E-2</v>
      </c>
      <c r="V45" s="722"/>
      <c r="W45" s="723"/>
      <c r="X45" s="127"/>
      <c r="Y45" s="22"/>
      <c r="Z45" s="22"/>
    </row>
    <row r="46" spans="2:51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34"/>
      <c r="Q46" s="10"/>
      <c r="S46" s="799" t="s">
        <v>131</v>
      </c>
      <c r="T46" s="465">
        <f>S30</f>
        <v>503.29525093000052</v>
      </c>
      <c r="U46" s="491">
        <f t="shared" si="12"/>
        <v>1.3517135713305305E-2</v>
      </c>
      <c r="V46" s="722"/>
      <c r="W46" s="723"/>
      <c r="X46" s="127"/>
      <c r="Y46" s="22"/>
      <c r="Z46" s="22"/>
    </row>
    <row r="47" spans="2:51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34"/>
      <c r="Q47" s="10"/>
      <c r="S47" s="799" t="s">
        <v>124</v>
      </c>
      <c r="T47" s="465">
        <f>L30</f>
        <v>1074.0340428900038</v>
      </c>
      <c r="U47" s="491">
        <f t="shared" si="12"/>
        <v>2.8845620719900912E-2</v>
      </c>
      <c r="V47" s="722"/>
      <c r="W47" s="723"/>
      <c r="X47" s="127"/>
      <c r="Y47" s="22"/>
      <c r="Z47" s="22"/>
    </row>
    <row r="48" spans="2:51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34"/>
      <c r="Q48" s="10"/>
      <c r="S48" s="799" t="s">
        <v>116</v>
      </c>
      <c r="T48" s="465">
        <f>C30</f>
        <v>840.72081460999846</v>
      </c>
      <c r="U48" s="491">
        <f t="shared" si="12"/>
        <v>2.2579464692116653E-2</v>
      </c>
      <c r="V48" s="706"/>
      <c r="W48" s="723"/>
      <c r="X48" s="127"/>
      <c r="Y48" s="22"/>
      <c r="Z48" s="22"/>
    </row>
    <row r="49" spans="2:26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34"/>
      <c r="Q49" s="34"/>
      <c r="S49" s="799" t="s">
        <v>132</v>
      </c>
      <c r="T49" s="465">
        <f>T30</f>
        <v>927.75837864999812</v>
      </c>
      <c r="U49" s="491">
        <f t="shared" si="12"/>
        <v>2.491705592332779E-2</v>
      </c>
      <c r="V49" s="722"/>
      <c r="W49" s="723"/>
      <c r="X49" s="127"/>
      <c r="Y49" s="22"/>
      <c r="Z49" s="22"/>
    </row>
    <row r="50" spans="2:26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0"/>
      <c r="Q50" s="10"/>
      <c r="S50" s="799" t="s">
        <v>118</v>
      </c>
      <c r="T50" s="465">
        <f>E30</f>
        <v>512.56916323999928</v>
      </c>
      <c r="U50" s="491">
        <f t="shared" si="12"/>
        <v>1.3766207666708221E-2</v>
      </c>
      <c r="V50" s="706"/>
      <c r="W50" s="723"/>
      <c r="X50" s="127"/>
      <c r="Y50" s="22"/>
      <c r="Z50" s="22"/>
    </row>
    <row r="51" spans="2:26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4"/>
      <c r="Q51" s="10"/>
      <c r="S51" s="799" t="s">
        <v>136</v>
      </c>
      <c r="T51" s="492">
        <f>SUM(T53:T59)+T61</f>
        <v>2255.5629511599973</v>
      </c>
      <c r="U51" s="491">
        <f t="shared" si="12"/>
        <v>6.0578259906874335E-2</v>
      </c>
      <c r="V51" s="706"/>
      <c r="W51" s="723"/>
      <c r="X51" s="127"/>
      <c r="Y51" s="22"/>
      <c r="Z51" s="22"/>
    </row>
    <row r="52" spans="2:26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34"/>
      <c r="S52" s="799" t="s">
        <v>23</v>
      </c>
      <c r="T52" s="465">
        <f>SUM(T41:T51)</f>
        <v>37233.868299080001</v>
      </c>
      <c r="U52" s="491">
        <f>T52/(U30+X30)</f>
        <v>0.78518112397777085</v>
      </c>
      <c r="V52" s="706"/>
      <c r="W52" s="723"/>
      <c r="Y52" s="22"/>
      <c r="Z52" s="22"/>
    </row>
    <row r="53" spans="2:26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4"/>
      <c r="Q53" s="34"/>
      <c r="S53" s="799" t="s">
        <v>123</v>
      </c>
      <c r="T53" s="465">
        <f>K30</f>
        <v>431.93788132999953</v>
      </c>
      <c r="U53" s="488"/>
      <c r="V53" s="722"/>
      <c r="W53" s="722"/>
      <c r="X53" s="22"/>
      <c r="Y53" s="22"/>
      <c r="Z53" s="22"/>
    </row>
    <row r="54" spans="2:26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34"/>
      <c r="S54" s="799" t="s">
        <v>122</v>
      </c>
      <c r="T54" s="465">
        <f>J30</f>
        <v>402.83127183999954</v>
      </c>
      <c r="U54" s="488"/>
      <c r="V54" s="722"/>
      <c r="W54" s="722"/>
      <c r="X54" s="22"/>
      <c r="Y54" s="22"/>
      <c r="Z54" s="22"/>
    </row>
    <row r="55" spans="2:26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4"/>
      <c r="Q55" s="34"/>
      <c r="S55" s="799" t="s">
        <v>125</v>
      </c>
      <c r="T55" s="465">
        <f>M30</f>
        <v>392.21962050999855</v>
      </c>
      <c r="U55" s="488"/>
      <c r="V55" s="722"/>
      <c r="W55" s="722"/>
      <c r="X55" s="22"/>
      <c r="Y55" s="22"/>
      <c r="Z55" s="22"/>
    </row>
    <row r="56" spans="2:26" ht="14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4"/>
      <c r="Q56" s="34"/>
      <c r="S56" s="799" t="s">
        <v>130</v>
      </c>
      <c r="T56" s="465">
        <f>R30</f>
        <v>393.37080116999977</v>
      </c>
      <c r="U56" s="488"/>
      <c r="V56" s="722"/>
      <c r="W56" s="722"/>
      <c r="X56" s="22"/>
      <c r="Y56" s="22"/>
      <c r="Z56" s="22"/>
    </row>
    <row r="57" spans="2:26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4"/>
      <c r="Q57" s="34"/>
      <c r="S57" s="799" t="s">
        <v>129</v>
      </c>
      <c r="T57" s="465">
        <f>Q30</f>
        <v>326.2971399299999</v>
      </c>
      <c r="U57" s="488"/>
      <c r="V57" s="722"/>
      <c r="W57" s="722"/>
      <c r="X57" s="22"/>
      <c r="Y57" s="22"/>
      <c r="Z57" s="22"/>
    </row>
    <row r="58" spans="2:26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4"/>
      <c r="Q58" s="34"/>
      <c r="S58" s="799" t="s">
        <v>121</v>
      </c>
      <c r="T58" s="465">
        <f>I30</f>
        <v>128.61115154999996</v>
      </c>
      <c r="U58" s="488"/>
      <c r="V58" s="722"/>
      <c r="W58" s="722"/>
      <c r="X58" s="22"/>
      <c r="Y58" s="22"/>
      <c r="Z58" s="22"/>
    </row>
    <row r="59" spans="2:26" ht="13.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4"/>
      <c r="Q59" s="34"/>
      <c r="S59" s="799" t="s">
        <v>128</v>
      </c>
      <c r="T59" s="465">
        <f>P30</f>
        <v>171.31564433999978</v>
      </c>
      <c r="U59" s="488"/>
      <c r="V59" s="722"/>
      <c r="W59" s="722"/>
      <c r="X59" s="22"/>
      <c r="Y59" s="22"/>
      <c r="Z59" s="22"/>
    </row>
    <row r="60" spans="2:2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0"/>
      <c r="Q60" s="10"/>
      <c r="S60" s="799"/>
      <c r="T60" s="465"/>
      <c r="U60" s="488"/>
      <c r="V60" s="722"/>
      <c r="W60" s="706"/>
      <c r="X60" s="22"/>
      <c r="Y60" s="22"/>
      <c r="Z60" s="22"/>
    </row>
    <row r="61" spans="2:2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0"/>
      <c r="Q61" s="109"/>
      <c r="S61" s="800" t="s">
        <v>117</v>
      </c>
      <c r="T61" s="465">
        <f>D30</f>
        <v>8.97944049</v>
      </c>
      <c r="U61" s="488"/>
      <c r="V61" s="722"/>
      <c r="W61" s="706"/>
      <c r="X61" s="22"/>
      <c r="Y61" s="22"/>
      <c r="Z61" s="22"/>
    </row>
    <row r="62" spans="2:2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1"/>
      <c r="Q62" s="10"/>
      <c r="S62" s="800"/>
      <c r="T62" s="488"/>
      <c r="U62" s="488"/>
      <c r="V62" s="722"/>
      <c r="W62" s="706"/>
      <c r="X62" s="22"/>
      <c r="Y62" s="22"/>
      <c r="Z62" s="22"/>
    </row>
    <row r="63" spans="2:2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1"/>
      <c r="Q63" s="10"/>
      <c r="S63" s="465">
        <f>SUM(T52,T40)</f>
        <v>47420.73791897999</v>
      </c>
      <c r="T63" s="491">
        <f>+T52/S63</f>
        <v>0.78518112397777073</v>
      </c>
      <c r="U63" s="488"/>
      <c r="V63" s="722"/>
      <c r="W63" s="706"/>
      <c r="X63" s="22"/>
      <c r="Y63" s="22"/>
      <c r="Z63" s="22"/>
    </row>
    <row r="64" spans="2:2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1"/>
      <c r="Q64" s="10"/>
      <c r="S64" s="706"/>
      <c r="T64" s="722"/>
      <c r="U64" s="722"/>
      <c r="V64" s="722"/>
      <c r="W64" s="706"/>
      <c r="X64" s="22"/>
      <c r="Y64" s="22"/>
      <c r="Z64" s="22"/>
    </row>
    <row r="65" spans="2:26">
      <c r="B65" s="10"/>
      <c r="C65" s="10"/>
      <c r="D65" s="10"/>
      <c r="E65" s="16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1"/>
      <c r="Q65" s="10"/>
      <c r="S65" s="706"/>
      <c r="T65" s="722"/>
      <c r="U65" s="722"/>
      <c r="V65" s="722"/>
      <c r="W65" s="706"/>
      <c r="X65" s="22"/>
      <c r="Y65" s="22"/>
      <c r="Z65" s="22"/>
    </row>
    <row r="66" spans="2:2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1"/>
      <c r="Q66" s="10"/>
      <c r="S66" s="706"/>
      <c r="T66" s="722"/>
      <c r="U66" s="722"/>
      <c r="V66" s="722"/>
      <c r="W66" s="706"/>
      <c r="X66" s="22"/>
      <c r="Y66" s="22"/>
      <c r="Z66" s="22"/>
    </row>
    <row r="67" spans="2:2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07"/>
      <c r="P67" s="111"/>
      <c r="Q67" s="10"/>
      <c r="S67" s="706"/>
      <c r="T67" s="722"/>
      <c r="U67" s="722"/>
      <c r="V67" s="722"/>
      <c r="W67" s="706"/>
      <c r="X67" s="22"/>
      <c r="Y67" s="22"/>
      <c r="Z67" s="22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1"/>
      <c r="Q68" s="10"/>
      <c r="S68" s="706"/>
      <c r="T68" s="722"/>
      <c r="U68" s="722"/>
      <c r="V68" s="722"/>
      <c r="W68" s="722"/>
      <c r="X68" s="22"/>
      <c r="Y68" s="22"/>
      <c r="Z68" s="22"/>
    </row>
    <row r="69" spans="2:26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  <c r="P69" s="10"/>
      <c r="Q69" s="10"/>
      <c r="S69" s="706"/>
      <c r="T69" s="706"/>
      <c r="U69" s="706"/>
      <c r="V69" s="706"/>
      <c r="W69" s="706"/>
    </row>
    <row r="70" spans="2:26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66"/>
      <c r="Q70" s="66"/>
      <c r="R70" s="118"/>
      <c r="S70" s="724"/>
      <c r="T70" s="724"/>
      <c r="U70" s="724"/>
      <c r="V70" s="724"/>
      <c r="W70" s="724"/>
      <c r="X70" s="118"/>
      <c r="Y70" s="118"/>
      <c r="Z70" s="118"/>
    </row>
    <row r="71" spans="2:26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68"/>
      <c r="Q71" s="68"/>
      <c r="R71" s="19"/>
      <c r="S71" s="476"/>
      <c r="T71" s="476"/>
      <c r="U71" s="476"/>
      <c r="V71" s="476"/>
      <c r="W71" s="476"/>
      <c r="X71" s="19"/>
      <c r="Y71" s="19"/>
      <c r="Z71" s="19"/>
    </row>
    <row r="72" spans="2:26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68"/>
      <c r="Q72" s="68"/>
      <c r="R72" s="19"/>
      <c r="S72" s="476"/>
      <c r="T72" s="476"/>
      <c r="U72" s="476"/>
      <c r="V72" s="476"/>
      <c r="W72" s="476"/>
      <c r="X72" s="19"/>
      <c r="Y72" s="19"/>
      <c r="Z72" s="19"/>
    </row>
    <row r="73" spans="2:26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68"/>
      <c r="Q73" s="68"/>
      <c r="R73" s="19"/>
      <c r="S73" s="19"/>
      <c r="T73" s="19"/>
      <c r="U73" s="19"/>
      <c r="V73" s="19"/>
      <c r="W73" s="19"/>
      <c r="X73" s="19"/>
      <c r="Y73" s="19"/>
      <c r="Z73" s="19"/>
    </row>
    <row r="74" spans="2:26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68"/>
      <c r="Q74" s="68"/>
      <c r="R74" s="19"/>
      <c r="S74" s="19"/>
      <c r="T74" s="19"/>
      <c r="U74" s="19"/>
      <c r="V74" s="19"/>
      <c r="W74" s="19"/>
      <c r="X74" s="19"/>
      <c r="Y74" s="19"/>
      <c r="Z74" s="19"/>
    </row>
    <row r="75" spans="2:26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2:26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2:26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2:26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2:26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2:26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2:26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2:26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2:26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2:26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2:26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2:26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2:26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2:26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2:26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2:26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2:26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2:26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2:26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2:26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2:26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26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2:26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2:26">
      <c r="B98" s="18"/>
      <c r="C98" s="18"/>
      <c r="D98" s="18"/>
      <c r="E98" s="18"/>
      <c r="F98" s="18"/>
      <c r="G98" s="18"/>
      <c r="H98" s="18"/>
      <c r="I98" s="18"/>
      <c r="J98" s="18"/>
    </row>
    <row r="99" spans="2:26">
      <c r="B99" s="18"/>
      <c r="C99" s="18"/>
      <c r="D99" s="18"/>
      <c r="E99" s="18"/>
      <c r="F99" s="18"/>
      <c r="G99" s="18"/>
      <c r="H99" s="18"/>
      <c r="I99" s="18"/>
      <c r="J99" s="18"/>
    </row>
    <row r="100" spans="2:26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6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6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6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6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6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6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6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6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52" orientation="landscape" r:id="rId1"/>
  <headerFooter alignWithMargins="0"/>
  <colBreaks count="1" manualBreakCount="1">
    <brk id="24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96"/>
  <sheetViews>
    <sheetView view="pageBreakPreview" zoomScale="90" zoomScaleNormal="85" zoomScaleSheetLayoutView="90" workbookViewId="0">
      <selection activeCell="K6" sqref="K6"/>
    </sheetView>
  </sheetViews>
  <sheetFormatPr baseColWidth="10" defaultRowHeight="12.75"/>
  <cols>
    <col min="1" max="1" width="3.28515625" style="10" customWidth="1"/>
    <col min="2" max="2" width="27.42578125" customWidth="1"/>
    <col min="3" max="3" width="21.28515625" customWidth="1"/>
    <col min="4" max="4" width="22.140625" customWidth="1"/>
    <col min="5" max="5" width="23" customWidth="1"/>
    <col min="6" max="6" width="19.140625" customWidth="1"/>
    <col min="7" max="7" width="15.28515625" customWidth="1"/>
    <col min="8" max="8" width="3.28515625" style="10" customWidth="1"/>
    <col min="9" max="9" width="12.7109375" style="461" customWidth="1"/>
    <col min="10" max="10" width="15.42578125" style="705" customWidth="1"/>
    <col min="11" max="11" width="21.42578125" style="705" bestFit="1" customWidth="1"/>
    <col min="12" max="14" width="13.42578125" style="705" bestFit="1" customWidth="1"/>
    <col min="15" max="16" width="11.42578125" style="705"/>
    <col min="17" max="17" width="13.85546875" style="705" customWidth="1"/>
    <col min="18" max="19" width="11.7109375" bestFit="1" customWidth="1"/>
    <col min="20" max="20" width="11.85546875" bestFit="1" customWidth="1"/>
  </cols>
  <sheetData>
    <row r="1" spans="1:20" ht="18">
      <c r="A1" s="26" t="s">
        <v>2054</v>
      </c>
      <c r="C1" s="10"/>
      <c r="D1" s="10"/>
      <c r="E1" s="10"/>
      <c r="F1" s="10"/>
      <c r="G1" s="10"/>
      <c r="J1" s="461"/>
      <c r="K1" s="725" t="s">
        <v>2032</v>
      </c>
      <c r="L1" s="725"/>
      <c r="M1" s="725"/>
      <c r="N1" s="725"/>
      <c r="O1" s="731"/>
    </row>
    <row r="2" spans="1:20">
      <c r="B2" s="10"/>
      <c r="C2" s="10"/>
      <c r="D2" s="10" t="s">
        <v>2056</v>
      </c>
      <c r="E2" s="10"/>
      <c r="F2" s="10"/>
      <c r="G2" s="10"/>
      <c r="J2" s="461"/>
      <c r="K2" s="714"/>
      <c r="L2" s="714"/>
      <c r="M2" s="714"/>
      <c r="N2" s="714"/>
      <c r="O2" s="732"/>
    </row>
    <row r="3" spans="1:20" ht="15.75">
      <c r="B3" s="77" t="s">
        <v>140</v>
      </c>
      <c r="C3" s="10"/>
      <c r="D3" s="10"/>
      <c r="E3" s="10"/>
      <c r="F3" s="10"/>
      <c r="G3" s="10"/>
      <c r="J3" s="461"/>
      <c r="K3" s="714"/>
      <c r="L3" s="714"/>
      <c r="M3" s="714"/>
      <c r="N3" s="714"/>
      <c r="O3" s="732"/>
    </row>
    <row r="4" spans="1:20" ht="13.5" thickBot="1">
      <c r="B4" s="10"/>
      <c r="C4" s="10"/>
      <c r="D4" s="10"/>
      <c r="E4" s="10"/>
      <c r="F4" s="10"/>
      <c r="G4" s="10"/>
      <c r="J4" s="461"/>
      <c r="K4" s="714"/>
      <c r="L4" s="714"/>
      <c r="M4" s="714"/>
      <c r="N4" s="714"/>
      <c r="O4" s="732"/>
    </row>
    <row r="5" spans="1:20" ht="37.5" customHeight="1" thickBot="1">
      <c r="B5" s="829" t="s">
        <v>108</v>
      </c>
      <c r="C5" s="830" t="s">
        <v>110</v>
      </c>
      <c r="D5" s="830" t="s">
        <v>109</v>
      </c>
      <c r="E5" s="847" t="s">
        <v>111</v>
      </c>
      <c r="F5" s="848" t="s">
        <v>112</v>
      </c>
      <c r="G5" s="843" t="s">
        <v>113</v>
      </c>
      <c r="J5" s="726" t="s">
        <v>2033</v>
      </c>
      <c r="K5" s="726" t="s">
        <v>2036</v>
      </c>
      <c r="L5" s="726"/>
      <c r="M5" s="726"/>
      <c r="N5" s="726"/>
      <c r="O5" s="732"/>
    </row>
    <row r="6" spans="1:20" ht="19.5" customHeight="1">
      <c r="B6" s="28" t="s">
        <v>0</v>
      </c>
      <c r="C6" s="185">
        <f>+K9</f>
        <v>3711.2963834883481</v>
      </c>
      <c r="D6" s="185">
        <f>+L9</f>
        <v>777.67110634067149</v>
      </c>
      <c r="E6" s="432">
        <f>+M9</f>
        <v>10816.542347298266</v>
      </c>
      <c r="F6" s="429">
        <f>SUM(C6:E6)</f>
        <v>15305.509837127285</v>
      </c>
      <c r="G6" s="79">
        <f>(F6/F$57)*100</f>
        <v>0.31028607407363434</v>
      </c>
      <c r="I6" s="476"/>
      <c r="J6" s="726"/>
      <c r="K6" s="801" t="s">
        <v>2045</v>
      </c>
      <c r="L6" s="726"/>
      <c r="M6" s="726"/>
      <c r="N6" s="726"/>
      <c r="O6" s="732"/>
    </row>
    <row r="7" spans="1:20" ht="19.5" customHeight="1">
      <c r="B7" s="29"/>
      <c r="C7" s="81">
        <f>+C6/E6</f>
        <v>0.34311300823551516</v>
      </c>
      <c r="D7" s="81">
        <f>D6/$F6</f>
        <v>5.0809879227560167E-2</v>
      </c>
      <c r="E7" s="417">
        <f>E6/$F6</f>
        <v>0.70670905199512379</v>
      </c>
      <c r="F7" s="430"/>
      <c r="G7" s="82"/>
      <c r="J7" s="726"/>
      <c r="K7" s="726" t="s">
        <v>2050</v>
      </c>
      <c r="L7" s="726"/>
      <c r="M7" s="726"/>
      <c r="N7" s="726"/>
      <c r="O7" s="731"/>
      <c r="Q7" s="720"/>
      <c r="R7" s="16"/>
      <c r="S7" s="16"/>
      <c r="T7" s="16"/>
    </row>
    <row r="8" spans="1:20" ht="19.5" customHeight="1">
      <c r="B8" s="28" t="s">
        <v>1</v>
      </c>
      <c r="C8" s="86">
        <f>+K10</f>
        <v>26506.722650074724</v>
      </c>
      <c r="D8" s="86">
        <f>+L10</f>
        <v>119606.21383851759</v>
      </c>
      <c r="E8" s="433">
        <f>+M10</f>
        <v>42852.559605117422</v>
      </c>
      <c r="F8" s="429">
        <f>SUM(C8:E8)</f>
        <v>188965.49609370975</v>
      </c>
      <c r="G8" s="79">
        <f>(F8/F$57)*100</f>
        <v>3.8308663051566065</v>
      </c>
      <c r="I8" s="476"/>
      <c r="J8" s="726"/>
      <c r="K8" s="727" t="s">
        <v>147</v>
      </c>
      <c r="L8" s="727" t="s">
        <v>146</v>
      </c>
      <c r="M8" s="727" t="s">
        <v>148</v>
      </c>
      <c r="N8" s="727" t="s">
        <v>62</v>
      </c>
      <c r="O8" s="731"/>
      <c r="Q8" s="720"/>
      <c r="R8" s="16"/>
      <c r="S8" s="16"/>
      <c r="T8" s="16"/>
    </row>
    <row r="9" spans="1:20" ht="19.5" customHeight="1">
      <c r="B9" s="29"/>
      <c r="C9" s="81">
        <f>+C8/E8</f>
        <v>0.61855634515958557</v>
      </c>
      <c r="D9" s="81">
        <f>D8/$F8</f>
        <v>0.63295266231674252</v>
      </c>
      <c r="E9" s="417">
        <f>E8/$F8</f>
        <v>0.22677451963964065</v>
      </c>
      <c r="F9" s="430"/>
      <c r="G9" s="82"/>
      <c r="J9" s="728" t="s">
        <v>0</v>
      </c>
      <c r="K9" s="729">
        <v>3711.2963834883481</v>
      </c>
      <c r="L9" s="729">
        <v>777.67110634067149</v>
      </c>
      <c r="M9" s="729">
        <v>10816.542347298266</v>
      </c>
      <c r="N9" s="729">
        <v>15305.509837127276</v>
      </c>
      <c r="O9" s="811">
        <f>+F6</f>
        <v>15305.509837127285</v>
      </c>
      <c r="P9" s="810">
        <f>+N9-O9</f>
        <v>0</v>
      </c>
      <c r="Q9" s="720"/>
      <c r="R9" s="16"/>
      <c r="S9" s="16"/>
      <c r="T9" s="16"/>
    </row>
    <row r="10" spans="1:20" ht="19.5" customHeight="1">
      <c r="B10" s="28" t="s">
        <v>24</v>
      </c>
      <c r="C10" s="86">
        <f>+K11</f>
        <v>6343.4136206812882</v>
      </c>
      <c r="D10" s="86">
        <f>+L11</f>
        <v>66592.273319622371</v>
      </c>
      <c r="E10" s="433">
        <f>+M11</f>
        <v>11768.363453185873</v>
      </c>
      <c r="F10" s="429">
        <f>SUM(C10:E10)</f>
        <v>84704.050393489524</v>
      </c>
      <c r="G10" s="79">
        <f>(F10/F$57)*100</f>
        <v>1.7171912294601583</v>
      </c>
      <c r="I10" s="476"/>
      <c r="J10" s="728" t="s">
        <v>1</v>
      </c>
      <c r="K10" s="729">
        <v>26506.722650074724</v>
      </c>
      <c r="L10" s="729">
        <v>119606.21383851759</v>
      </c>
      <c r="M10" s="729">
        <v>42852.559605117422</v>
      </c>
      <c r="N10" s="729">
        <v>188965.49609370896</v>
      </c>
      <c r="O10" s="811">
        <v>188965.49609370975</v>
      </c>
      <c r="P10" s="810">
        <f t="shared" ref="P10:P33" si="0">+N10-O10</f>
        <v>-7.8580342233181E-10</v>
      </c>
      <c r="Q10" s="720"/>
      <c r="R10" s="16"/>
      <c r="S10" s="16"/>
      <c r="T10" s="16"/>
    </row>
    <row r="11" spans="1:20" ht="19.5" customHeight="1">
      <c r="B11" s="29"/>
      <c r="C11" s="81">
        <f>+C10/E10</f>
        <v>0.53902257913049334</v>
      </c>
      <c r="D11" s="81">
        <f>D10/$F10</f>
        <v>0.78617578510437736</v>
      </c>
      <c r="E11" s="417">
        <f>E10/$F10</f>
        <v>0.13893507333493946</v>
      </c>
      <c r="F11" s="430"/>
      <c r="G11" s="82"/>
      <c r="J11" s="728" t="s">
        <v>24</v>
      </c>
      <c r="K11" s="729">
        <v>6343.4136206812882</v>
      </c>
      <c r="L11" s="729">
        <v>66592.273319622371</v>
      </c>
      <c r="M11" s="729">
        <v>11768.363453185873</v>
      </c>
      <c r="N11" s="729">
        <v>84704.050393489553</v>
      </c>
      <c r="O11" s="811">
        <v>84704.050393489524</v>
      </c>
      <c r="P11" s="810">
        <f t="shared" si="0"/>
        <v>0</v>
      </c>
      <c r="Q11" s="720"/>
      <c r="R11" s="16"/>
      <c r="S11" s="16"/>
      <c r="T11" s="16"/>
    </row>
    <row r="12" spans="1:20" ht="19.5" customHeight="1">
      <c r="B12" s="28" t="s">
        <v>2</v>
      </c>
      <c r="C12" s="86">
        <f>+K12</f>
        <v>46835.718801548253</v>
      </c>
      <c r="D12" s="86">
        <f>+L12</f>
        <v>277566.54543599527</v>
      </c>
      <c r="E12" s="433">
        <f>+M12</f>
        <v>102750.88178875514</v>
      </c>
      <c r="F12" s="429">
        <f>SUM(C12:E12)</f>
        <v>427153.14602629864</v>
      </c>
      <c r="G12" s="79">
        <f>(F12/F$57)*100</f>
        <v>8.6596052087852975</v>
      </c>
      <c r="I12" s="476"/>
      <c r="J12" s="728" t="s">
        <v>2</v>
      </c>
      <c r="K12" s="729">
        <v>46835.718801548253</v>
      </c>
      <c r="L12" s="729">
        <v>277566.54543599527</v>
      </c>
      <c r="M12" s="729">
        <v>102750.88178875514</v>
      </c>
      <c r="N12" s="729">
        <v>427153.14602629584</v>
      </c>
      <c r="O12" s="811">
        <v>427153.14602629864</v>
      </c>
      <c r="P12" s="810">
        <f t="shared" si="0"/>
        <v>-2.7939677238464355E-9</v>
      </c>
      <c r="Q12" s="720"/>
      <c r="R12" s="16"/>
      <c r="S12" s="16"/>
      <c r="T12" s="16"/>
    </row>
    <row r="13" spans="1:20" ht="19.5" customHeight="1">
      <c r="B13" s="29"/>
      <c r="C13" s="81">
        <f>+C12/E12</f>
        <v>0.45581816901423289</v>
      </c>
      <c r="D13" s="81">
        <f>D12/$F12</f>
        <v>0.64980569151398981</v>
      </c>
      <c r="E13" s="417">
        <f>E12/$F12</f>
        <v>0.24054810960570347</v>
      </c>
      <c r="F13" s="430"/>
      <c r="G13" s="82"/>
      <c r="J13" s="728" t="s">
        <v>3</v>
      </c>
      <c r="K13" s="729">
        <v>12858.341678071105</v>
      </c>
      <c r="L13" s="729">
        <v>8202.7913610328542</v>
      </c>
      <c r="M13" s="729">
        <v>17095.641116922248</v>
      </c>
      <c r="N13" s="729">
        <v>38156.774156026338</v>
      </c>
      <c r="O13" s="811">
        <v>38156.774156026207</v>
      </c>
      <c r="P13" s="810">
        <f t="shared" si="0"/>
        <v>1.3096723705530167E-10</v>
      </c>
      <c r="Q13" s="720"/>
      <c r="R13" s="16"/>
      <c r="S13" s="16"/>
      <c r="T13" s="16"/>
    </row>
    <row r="14" spans="1:20" ht="19.5" customHeight="1">
      <c r="B14" s="28" t="s">
        <v>3</v>
      </c>
      <c r="C14" s="86">
        <f>+K13</f>
        <v>12858.341678071105</v>
      </c>
      <c r="D14" s="86">
        <f>+L13</f>
        <v>8202.7913610328542</v>
      </c>
      <c r="E14" s="433">
        <f>+M13</f>
        <v>17095.641116922248</v>
      </c>
      <c r="F14" s="429">
        <f>SUM(C14:E14)</f>
        <v>38156.774156026207</v>
      </c>
      <c r="G14" s="79">
        <f>(F14/F$57)*100</f>
        <v>0.77354598299417787</v>
      </c>
      <c r="I14" s="476"/>
      <c r="J14" s="728" t="s">
        <v>4</v>
      </c>
      <c r="K14" s="729">
        <v>17021.74161096165</v>
      </c>
      <c r="L14" s="729">
        <v>44831.63250767751</v>
      </c>
      <c r="M14" s="729">
        <v>33138.985149715285</v>
      </c>
      <c r="N14" s="729">
        <v>94992.359268354776</v>
      </c>
      <c r="O14" s="811">
        <v>94992.359268354441</v>
      </c>
      <c r="P14" s="810">
        <f t="shared" si="0"/>
        <v>3.3469405025243759E-10</v>
      </c>
      <c r="Q14" s="720"/>
      <c r="R14" s="16"/>
      <c r="S14" s="16"/>
      <c r="T14" s="16"/>
    </row>
    <row r="15" spans="1:20" ht="19.5" customHeight="1">
      <c r="B15" s="29"/>
      <c r="C15" s="81">
        <f>+C14/E14</f>
        <v>0.75214153070534329</v>
      </c>
      <c r="D15" s="81">
        <f>D14/$F14</f>
        <v>0.21497601782296799</v>
      </c>
      <c r="E15" s="417">
        <f>E14/$F14</f>
        <v>0.44803685571051571</v>
      </c>
      <c r="F15" s="430"/>
      <c r="G15" s="82"/>
      <c r="J15" s="728" t="s">
        <v>39</v>
      </c>
      <c r="K15" s="729">
        <v>49993.398797192123</v>
      </c>
      <c r="L15" s="729">
        <v>76758.245212016685</v>
      </c>
      <c r="M15" s="729">
        <v>70213.096683093216</v>
      </c>
      <c r="N15" s="729">
        <v>196964.74069230258</v>
      </c>
      <c r="O15" s="811">
        <v>196964.740692302</v>
      </c>
      <c r="P15" s="810">
        <f t="shared" si="0"/>
        <v>5.8207660913467407E-10</v>
      </c>
      <c r="Q15" s="720"/>
      <c r="R15" s="16"/>
      <c r="S15" s="16"/>
      <c r="T15" s="16"/>
    </row>
    <row r="16" spans="1:20" ht="19.5" customHeight="1">
      <c r="B16" s="28" t="s">
        <v>4</v>
      </c>
      <c r="C16" s="86">
        <f>+K14</f>
        <v>17021.74161096165</v>
      </c>
      <c r="D16" s="86">
        <f>+L14</f>
        <v>44831.63250767751</v>
      </c>
      <c r="E16" s="433">
        <f>+M14</f>
        <v>33138.985149715285</v>
      </c>
      <c r="F16" s="429">
        <f>SUM(C16:E16)</f>
        <v>94992.359268354441</v>
      </c>
      <c r="G16" s="79">
        <f>(F16/F$57)*100</f>
        <v>1.9257644167377888</v>
      </c>
      <c r="I16" s="476"/>
      <c r="J16" s="728" t="s">
        <v>5</v>
      </c>
      <c r="K16" s="729">
        <v>35124.994600229205</v>
      </c>
      <c r="L16" s="729">
        <v>126021.84071421287</v>
      </c>
      <c r="M16" s="729">
        <v>52014.603822544326</v>
      </c>
      <c r="N16" s="729">
        <v>213161.43913698642</v>
      </c>
      <c r="O16" s="811">
        <v>213161.43913698642</v>
      </c>
      <c r="P16" s="810">
        <f t="shared" si="0"/>
        <v>0</v>
      </c>
      <c r="Q16" s="720"/>
      <c r="R16" s="16"/>
      <c r="S16" s="16"/>
      <c r="T16" s="16"/>
    </row>
    <row r="17" spans="2:20" ht="19.5" customHeight="1">
      <c r="B17" s="29"/>
      <c r="C17" s="81">
        <f>+C16/E16</f>
        <v>0.51364703940271061</v>
      </c>
      <c r="D17" s="81">
        <f>D16/$F16</f>
        <v>0.47194987947428135</v>
      </c>
      <c r="E17" s="417">
        <f>E16/$F16</f>
        <v>0.34885948096201397</v>
      </c>
      <c r="F17" s="430"/>
      <c r="G17" s="82"/>
      <c r="J17" s="728" t="s">
        <v>6</v>
      </c>
      <c r="K17" s="729">
        <v>5914.5681324035704</v>
      </c>
      <c r="L17" s="729">
        <v>9123.220666980249</v>
      </c>
      <c r="M17" s="729">
        <v>5532.4382777442279</v>
      </c>
      <c r="N17" s="729">
        <v>20570.227077128002</v>
      </c>
      <c r="O17" s="811">
        <v>20570.227077128045</v>
      </c>
      <c r="P17" s="810">
        <f t="shared" si="0"/>
        <v>-4.3655745685100555E-11</v>
      </c>
      <c r="Q17" s="720"/>
      <c r="R17" s="16"/>
      <c r="S17" s="16"/>
      <c r="T17" s="16"/>
    </row>
    <row r="18" spans="2:20" ht="19.5" customHeight="1">
      <c r="B18" s="28" t="s">
        <v>39</v>
      </c>
      <c r="C18" s="86">
        <f>+K15</f>
        <v>49993.398797192123</v>
      </c>
      <c r="D18" s="86">
        <f>+L15</f>
        <v>76758.245212016685</v>
      </c>
      <c r="E18" s="433">
        <f>+M15</f>
        <v>70213.096683093216</v>
      </c>
      <c r="F18" s="429">
        <f>SUM(C18:E18)</f>
        <v>196964.740692302</v>
      </c>
      <c r="G18" s="79">
        <f>(F18/F$57)*100</f>
        <v>3.9930336702731264</v>
      </c>
      <c r="I18" s="476"/>
      <c r="J18" s="728" t="s">
        <v>69</v>
      </c>
      <c r="K18" s="729">
        <v>14997.794651542608</v>
      </c>
      <c r="L18" s="729">
        <v>4449.7228379489206</v>
      </c>
      <c r="M18" s="729">
        <v>21322.746946103183</v>
      </c>
      <c r="N18" s="729">
        <v>40770.264435594421</v>
      </c>
      <c r="O18" s="811">
        <v>40770.264435594712</v>
      </c>
      <c r="P18" s="810">
        <f t="shared" si="0"/>
        <v>-2.9103830456733704E-10</v>
      </c>
      <c r="Q18" s="720"/>
      <c r="R18" s="16"/>
      <c r="S18" s="16"/>
      <c r="T18" s="16"/>
    </row>
    <row r="19" spans="2:20" ht="19.5" customHeight="1">
      <c r="B19" s="29"/>
      <c r="C19" s="81">
        <f>+C18/E18</f>
        <v>0.712023841119518</v>
      </c>
      <c r="D19" s="81">
        <f>D18/$F18</f>
        <v>0.38970551248016666</v>
      </c>
      <c r="E19" s="417">
        <f>E18/$F18</f>
        <v>0.35647546071598674</v>
      </c>
      <c r="F19" s="430"/>
      <c r="G19" s="82"/>
      <c r="J19" s="728" t="s">
        <v>8</v>
      </c>
      <c r="K19" s="729">
        <v>39237.626948380166</v>
      </c>
      <c r="L19" s="729">
        <v>157790.41827205374</v>
      </c>
      <c r="M19" s="729">
        <v>49321.788962372673</v>
      </c>
      <c r="N19" s="729">
        <v>246349.83418280625</v>
      </c>
      <c r="O19" s="811">
        <v>246349.83418280657</v>
      </c>
      <c r="P19" s="810">
        <f t="shared" si="0"/>
        <v>-3.2014213502407074E-10</v>
      </c>
      <c r="Q19" s="720"/>
      <c r="R19" s="16"/>
      <c r="S19" s="16"/>
      <c r="T19" s="16"/>
    </row>
    <row r="20" spans="2:20" ht="19.5" customHeight="1">
      <c r="B20" s="28" t="s">
        <v>5</v>
      </c>
      <c r="C20" s="86">
        <f>+K16</f>
        <v>35124.994600229205</v>
      </c>
      <c r="D20" s="86">
        <f>+L16</f>
        <v>126021.84071421287</v>
      </c>
      <c r="E20" s="433">
        <f>+M16</f>
        <v>52014.603822544326</v>
      </c>
      <c r="F20" s="429">
        <f>SUM(C20:E20)</f>
        <v>213161.43913698642</v>
      </c>
      <c r="G20" s="79">
        <f>(F20/F$57)*100</f>
        <v>4.3213866638574894</v>
      </c>
      <c r="I20" s="476"/>
      <c r="J20" s="728" t="s">
        <v>55</v>
      </c>
      <c r="K20" s="729">
        <v>36356.626654436091</v>
      </c>
      <c r="L20" s="729">
        <v>79525.648621689208</v>
      </c>
      <c r="M20" s="729">
        <v>45084.984099286659</v>
      </c>
      <c r="N20" s="729">
        <v>160967.259375411</v>
      </c>
      <c r="O20" s="811">
        <v>160967.25937541196</v>
      </c>
      <c r="P20" s="810">
        <f t="shared" si="0"/>
        <v>-9.6042640507221222E-10</v>
      </c>
      <c r="Q20" s="720"/>
      <c r="R20" s="16"/>
      <c r="S20" s="16"/>
      <c r="T20" s="16"/>
    </row>
    <row r="21" spans="2:20" ht="19.5" customHeight="1">
      <c r="B21" s="29"/>
      <c r="C21" s="81">
        <f>+C20/E20</f>
        <v>0.67529101480929143</v>
      </c>
      <c r="D21" s="81">
        <f>D20/$F20</f>
        <v>0.59120374315556201</v>
      </c>
      <c r="E21" s="417">
        <f>E20/$F20</f>
        <v>0.24401507154921007</v>
      </c>
      <c r="F21" s="430"/>
      <c r="G21" s="82"/>
      <c r="J21" s="728" t="s">
        <v>10</v>
      </c>
      <c r="K21" s="729">
        <v>54998.301698355484</v>
      </c>
      <c r="L21" s="729">
        <v>61462.033588661441</v>
      </c>
      <c r="M21" s="729">
        <v>85804.90092165934</v>
      </c>
      <c r="N21" s="729">
        <v>202265.23620867802</v>
      </c>
      <c r="O21" s="811">
        <v>202265.23620867627</v>
      </c>
      <c r="P21" s="810">
        <f t="shared" si="0"/>
        <v>1.7462298274040222E-9</v>
      </c>
      <c r="Q21" s="720"/>
      <c r="R21" s="16"/>
      <c r="S21" s="16"/>
      <c r="T21" s="16"/>
    </row>
    <row r="22" spans="2:20" ht="19.5" customHeight="1">
      <c r="B22" s="28" t="s">
        <v>6</v>
      </c>
      <c r="C22" s="86">
        <f>+K17</f>
        <v>5914.5681324035704</v>
      </c>
      <c r="D22" s="86">
        <f>+L17</f>
        <v>9123.220666980249</v>
      </c>
      <c r="E22" s="433">
        <f>+M17</f>
        <v>5532.4382777442279</v>
      </c>
      <c r="F22" s="429">
        <f>SUM(C22:E22)</f>
        <v>20570.227077128045</v>
      </c>
      <c r="G22" s="79">
        <f>(F22/F$57)*100</f>
        <v>0.41701681750466946</v>
      </c>
      <c r="I22" s="476"/>
      <c r="J22" s="728" t="s">
        <v>11</v>
      </c>
      <c r="K22" s="729">
        <v>41955.562567165565</v>
      </c>
      <c r="L22" s="729">
        <v>21545.788119241966</v>
      </c>
      <c r="M22" s="729">
        <v>49340.578959171413</v>
      </c>
      <c r="N22" s="729">
        <v>112841.92964557963</v>
      </c>
      <c r="O22" s="811">
        <v>112841.92964557894</v>
      </c>
      <c r="P22" s="810">
        <f t="shared" si="0"/>
        <v>6.8394001573324203E-10</v>
      </c>
      <c r="Q22" s="720"/>
      <c r="R22" s="16"/>
      <c r="S22" s="16"/>
      <c r="T22" s="16"/>
    </row>
    <row r="23" spans="2:20" ht="19.5" customHeight="1">
      <c r="B23" s="29"/>
      <c r="C23" s="81">
        <f>+C22/E22</f>
        <v>1.0690707849731584</v>
      </c>
      <c r="D23" s="81">
        <f>D22/$F22</f>
        <v>0.44351579750543069</v>
      </c>
      <c r="E23" s="417">
        <f>E22/$F22</f>
        <v>0.26895368033616529</v>
      </c>
      <c r="F23" s="430"/>
      <c r="G23" s="82"/>
      <c r="J23" s="728" t="s">
        <v>12</v>
      </c>
      <c r="K23" s="729">
        <v>667426.81917000457</v>
      </c>
      <c r="L23" s="729">
        <v>495051.64269424201</v>
      </c>
      <c r="M23" s="729">
        <v>935697.12431788002</v>
      </c>
      <c r="N23" s="729">
        <v>2098175.586182157</v>
      </c>
      <c r="O23" s="811">
        <v>2098175.5861821268</v>
      </c>
      <c r="P23" s="810">
        <f t="shared" si="0"/>
        <v>3.0267983675003052E-8</v>
      </c>
      <c r="Q23" s="720"/>
      <c r="R23" s="16"/>
      <c r="S23" s="16"/>
      <c r="T23" s="16"/>
    </row>
    <row r="24" spans="2:20" ht="19.5" customHeight="1">
      <c r="B24" s="28" t="s">
        <v>69</v>
      </c>
      <c r="C24" s="86">
        <f>+K18</f>
        <v>14997.794651542608</v>
      </c>
      <c r="D24" s="86">
        <f>+L18</f>
        <v>4449.7228379489206</v>
      </c>
      <c r="E24" s="433">
        <f>+M18</f>
        <v>21322.746946103183</v>
      </c>
      <c r="F24" s="429">
        <f>SUM(C24:E24)</f>
        <v>40770.264435594712</v>
      </c>
      <c r="G24" s="79">
        <f>(F24/F$57)*100</f>
        <v>0.82652883995917792</v>
      </c>
      <c r="I24" s="476"/>
      <c r="J24" s="728" t="s">
        <v>13</v>
      </c>
      <c r="K24" s="729">
        <v>16133.892645321239</v>
      </c>
      <c r="L24" s="729">
        <v>5020.7239782771385</v>
      </c>
      <c r="M24" s="729">
        <v>40305.870748267749</v>
      </c>
      <c r="N24" s="729">
        <v>61460.487371866191</v>
      </c>
      <c r="O24" s="811">
        <v>61460.487371866126</v>
      </c>
      <c r="P24" s="810">
        <f t="shared" si="0"/>
        <v>6.5483618527650833E-11</v>
      </c>
      <c r="Q24" s="720"/>
      <c r="R24" s="16"/>
      <c r="S24" s="16"/>
      <c r="T24" s="16"/>
    </row>
    <row r="25" spans="2:20" ht="19.5" customHeight="1">
      <c r="B25" s="29"/>
      <c r="C25" s="81">
        <f>+C24/E24</f>
        <v>0.70337066276929738</v>
      </c>
      <c r="D25" s="81">
        <f>D24/$F24</f>
        <v>0.10914137790247111</v>
      </c>
      <c r="E25" s="417">
        <f>E24/$F24</f>
        <v>0.52299751402856332</v>
      </c>
      <c r="F25" s="430"/>
      <c r="G25" s="82"/>
      <c r="J25" s="728" t="s">
        <v>14</v>
      </c>
      <c r="K25" s="729">
        <v>9235.6816492457492</v>
      </c>
      <c r="L25" s="729">
        <v>2522.6716709020925</v>
      </c>
      <c r="M25" s="729">
        <v>9538.676319332515</v>
      </c>
      <c r="N25" s="729">
        <v>21297.029639480283</v>
      </c>
      <c r="O25" s="811">
        <v>21297.029639480359</v>
      </c>
      <c r="P25" s="810">
        <f t="shared" si="0"/>
        <v>-7.6397554948925972E-11</v>
      </c>
      <c r="Q25" s="720"/>
      <c r="R25" s="16"/>
      <c r="S25" s="16"/>
      <c r="T25" s="16"/>
    </row>
    <row r="26" spans="2:20" ht="19.5" customHeight="1">
      <c r="B26" s="28" t="s">
        <v>8</v>
      </c>
      <c r="C26" s="86">
        <f>+K19</f>
        <v>39237.626948380166</v>
      </c>
      <c r="D26" s="86">
        <f>+L19</f>
        <v>157790.41827205374</v>
      </c>
      <c r="E26" s="433">
        <f>+M19</f>
        <v>49321.788962372673</v>
      </c>
      <c r="F26" s="429">
        <f>SUM(C26:E26)</f>
        <v>246349.83418280657</v>
      </c>
      <c r="G26" s="79">
        <f>(F26/F$57)*100</f>
        <v>4.9942095174021857</v>
      </c>
      <c r="I26" s="476"/>
      <c r="J26" s="728" t="s">
        <v>15</v>
      </c>
      <c r="K26" s="729">
        <v>8382.9171711892432</v>
      </c>
      <c r="L26" s="729">
        <v>149852.43743057791</v>
      </c>
      <c r="M26" s="729">
        <v>11768.553289014098</v>
      </c>
      <c r="N26" s="729">
        <v>170003.90789078007</v>
      </c>
      <c r="O26" s="811">
        <v>170003.90789078124</v>
      </c>
      <c r="P26" s="810">
        <f t="shared" si="0"/>
        <v>-1.1641532182693481E-9</v>
      </c>
      <c r="Q26" s="720"/>
      <c r="R26" s="16"/>
      <c r="S26" s="16"/>
      <c r="T26" s="16"/>
    </row>
    <row r="27" spans="2:20" ht="19.5" customHeight="1">
      <c r="B27" s="29"/>
      <c r="C27" s="81">
        <f>+C26/E26</f>
        <v>0.79554346616085525</v>
      </c>
      <c r="D27" s="81">
        <f>D26/$F26</f>
        <v>0.64051359642874217</v>
      </c>
      <c r="E27" s="417">
        <f>E26/$F26</f>
        <v>0.20021035989727073</v>
      </c>
      <c r="F27" s="430"/>
      <c r="G27" s="82"/>
      <c r="J27" s="728" t="s">
        <v>16</v>
      </c>
      <c r="K27" s="729">
        <v>6808.2346192348259</v>
      </c>
      <c r="L27" s="729">
        <v>67879.197827351571</v>
      </c>
      <c r="M27" s="729">
        <v>7138.6241698994609</v>
      </c>
      <c r="N27" s="729">
        <v>81826.056616485774</v>
      </c>
      <c r="O27" s="811">
        <v>81826.056616485846</v>
      </c>
      <c r="P27" s="810">
        <f t="shared" si="0"/>
        <v>0</v>
      </c>
      <c r="Q27" s="720"/>
      <c r="R27" s="16"/>
      <c r="S27" s="16"/>
      <c r="T27" s="16"/>
    </row>
    <row r="28" spans="2:20" ht="19.5" customHeight="1">
      <c r="B28" s="28" t="s">
        <v>55</v>
      </c>
      <c r="C28" s="86">
        <f>+K20</f>
        <v>36356.626654436091</v>
      </c>
      <c r="D28" s="86">
        <f>+L20</f>
        <v>79525.648621689208</v>
      </c>
      <c r="E28" s="433">
        <f>+M20</f>
        <v>45084.984099286659</v>
      </c>
      <c r="F28" s="429">
        <f>SUM(C28:E28)</f>
        <v>160967.25937541196</v>
      </c>
      <c r="G28" s="79">
        <f>(F28/F$57)*100</f>
        <v>3.2632626745195319</v>
      </c>
      <c r="I28" s="476"/>
      <c r="J28" s="728" t="s">
        <v>17</v>
      </c>
      <c r="K28" s="729">
        <v>55214.276095983027</v>
      </c>
      <c r="L28" s="729">
        <v>54259.322996131807</v>
      </c>
      <c r="M28" s="729">
        <v>77792.829221588356</v>
      </c>
      <c r="N28" s="729">
        <v>187266.42831370234</v>
      </c>
      <c r="O28" s="811">
        <v>187266.42831370319</v>
      </c>
      <c r="P28" s="810">
        <f t="shared" si="0"/>
        <v>-8.440110832452774E-10</v>
      </c>
      <c r="Q28" s="720"/>
      <c r="R28" s="16"/>
      <c r="S28" s="16"/>
      <c r="T28" s="16"/>
    </row>
    <row r="29" spans="2:20" ht="19.5" customHeight="1">
      <c r="B29" s="29"/>
      <c r="C29" s="81">
        <f>+C28/E28</f>
        <v>0.80640211770666526</v>
      </c>
      <c r="D29" s="81">
        <f>D28/$F28</f>
        <v>0.49404859677841351</v>
      </c>
      <c r="E29" s="417">
        <f>E28/$F28</f>
        <v>0.28008791523336002</v>
      </c>
      <c r="F29" s="430"/>
      <c r="G29" s="82"/>
      <c r="J29" s="728" t="s">
        <v>18</v>
      </c>
      <c r="K29" s="729">
        <v>21027.191595258504</v>
      </c>
      <c r="L29" s="729">
        <v>27456.461142282846</v>
      </c>
      <c r="M29" s="729">
        <v>33471.422277098347</v>
      </c>
      <c r="N29" s="729">
        <v>81955.075014641086</v>
      </c>
      <c r="O29" s="811">
        <v>81955.075014639704</v>
      </c>
      <c r="P29" s="810">
        <f t="shared" si="0"/>
        <v>1.3824319466948509E-9</v>
      </c>
      <c r="Q29" s="720"/>
      <c r="R29" s="16"/>
      <c r="S29" s="16"/>
      <c r="T29" s="16"/>
    </row>
    <row r="30" spans="2:20" ht="19.5" customHeight="1">
      <c r="B30" s="28" t="s">
        <v>10</v>
      </c>
      <c r="C30" s="86">
        <f>+K21</f>
        <v>54998.301698355484</v>
      </c>
      <c r="D30" s="86">
        <f>+L21</f>
        <v>61462.033588661441</v>
      </c>
      <c r="E30" s="433">
        <f>+M21</f>
        <v>85804.90092165934</v>
      </c>
      <c r="F30" s="429">
        <f>SUM(C30:E30)</f>
        <v>202265.23620867627</v>
      </c>
      <c r="G30" s="79">
        <f>(F30/F$57)*100</f>
        <v>4.1004897407942869</v>
      </c>
      <c r="I30" s="476"/>
      <c r="J30" s="728" t="s">
        <v>81</v>
      </c>
      <c r="K30" s="729">
        <v>20456.896810797913</v>
      </c>
      <c r="L30" s="729">
        <v>7763.8750727471333</v>
      </c>
      <c r="M30" s="729">
        <v>31106.283850937394</v>
      </c>
      <c r="N30" s="729">
        <v>59327.05573448263</v>
      </c>
      <c r="O30" s="811">
        <v>59327.055734482441</v>
      </c>
      <c r="P30" s="810">
        <f t="shared" si="0"/>
        <v>1.8917489796876907E-10</v>
      </c>
      <c r="Q30" s="720"/>
      <c r="R30" s="16"/>
      <c r="S30" s="16"/>
      <c r="T30" s="16"/>
    </row>
    <row r="31" spans="2:20" ht="19.5" customHeight="1">
      <c r="B31" s="29"/>
      <c r="C31" s="81">
        <f>+C30/E30</f>
        <v>0.64096923494579217</v>
      </c>
      <c r="D31" s="81">
        <f>D30/$F30</f>
        <v>0.30386849831797735</v>
      </c>
      <c r="E31" s="417">
        <f>E30/$F30</f>
        <v>0.42421971531051805</v>
      </c>
      <c r="F31" s="430"/>
      <c r="G31" s="82"/>
      <c r="J31" s="728" t="s">
        <v>20</v>
      </c>
      <c r="K31" s="729">
        <v>14306.370636156706</v>
      </c>
      <c r="L31" s="729">
        <v>6482.3580882934448</v>
      </c>
      <c r="M31" s="729">
        <v>22012.973280860155</v>
      </c>
      <c r="N31" s="729">
        <v>42801.702005310086</v>
      </c>
      <c r="O31" s="811">
        <v>42801.702005310304</v>
      </c>
      <c r="P31" s="810">
        <f t="shared" si="0"/>
        <v>-2.1827872842550278E-10</v>
      </c>
      <c r="Q31" s="720"/>
      <c r="R31" s="16"/>
      <c r="S31" s="16"/>
      <c r="T31" s="16"/>
    </row>
    <row r="32" spans="2:20" ht="19.5" customHeight="1">
      <c r="B32" s="28" t="s">
        <v>11</v>
      </c>
      <c r="C32" s="86">
        <f>+K22</f>
        <v>41955.562567165565</v>
      </c>
      <c r="D32" s="86">
        <f>+L22</f>
        <v>21545.788119241966</v>
      </c>
      <c r="E32" s="433">
        <f>+M22</f>
        <v>49340.578959171413</v>
      </c>
      <c r="F32" s="429">
        <f>SUM(C32:E32)</f>
        <v>112841.92964557894</v>
      </c>
      <c r="G32" s="79">
        <f>(F32/F$57)*100</f>
        <v>2.2876258101305851</v>
      </c>
      <c r="I32" s="476"/>
      <c r="J32" s="728" t="s">
        <v>21</v>
      </c>
      <c r="K32" s="729">
        <v>9414.3548496293788</v>
      </c>
      <c r="L32" s="729">
        <v>8122.2778609143497</v>
      </c>
      <c r="M32" s="729">
        <v>10083.762315798629</v>
      </c>
      <c r="N32" s="729">
        <v>27620.395026342409</v>
      </c>
      <c r="O32" s="811">
        <v>27620.395026342361</v>
      </c>
      <c r="P32" s="810">
        <f t="shared" si="0"/>
        <v>4.7293724492192268E-11</v>
      </c>
      <c r="Q32" s="720"/>
      <c r="R32" s="16"/>
      <c r="S32" s="16"/>
      <c r="T32" s="16"/>
    </row>
    <row r="33" spans="2:16" ht="19.5" customHeight="1">
      <c r="B33" s="29"/>
      <c r="C33" s="81">
        <f>+C32/E32</f>
        <v>0.85032570456627921</v>
      </c>
      <c r="D33" s="81">
        <f>D32/$F32</f>
        <v>0.19093778515587545</v>
      </c>
      <c r="E33" s="417">
        <f>E32/$F32</f>
        <v>0.43725394553375169</v>
      </c>
      <c r="F33" s="430"/>
      <c r="G33" s="82"/>
      <c r="J33" s="728" t="s">
        <v>22</v>
      </c>
      <c r="K33" s="729">
        <v>22366.166988138808</v>
      </c>
      <c r="L33" s="729">
        <v>8779.9447852571393</v>
      </c>
      <c r="M33" s="729">
        <v>26661.13495747613</v>
      </c>
      <c r="N33" s="729">
        <v>57807.246730872001</v>
      </c>
      <c r="O33" s="811">
        <v>57807.246730872081</v>
      </c>
      <c r="P33" s="810">
        <f t="shared" si="0"/>
        <v>-8.0035533756017685E-11</v>
      </c>
    </row>
    <row r="34" spans="2:16" ht="19.5" customHeight="1">
      <c r="B34" s="28" t="s">
        <v>12</v>
      </c>
      <c r="C34" s="86">
        <f>+K23</f>
        <v>667426.81917000457</v>
      </c>
      <c r="D34" s="86">
        <f>+L23</f>
        <v>495051.64269424201</v>
      </c>
      <c r="E34" s="433">
        <f>+M23</f>
        <v>935697.12431788002</v>
      </c>
      <c r="F34" s="429">
        <f>SUM(C34:E34)</f>
        <v>2098175.5861821268</v>
      </c>
      <c r="G34" s="79">
        <f>(F34/F$57)*100</f>
        <v>42.535967261564437</v>
      </c>
      <c r="I34" s="476"/>
      <c r="J34" s="728" t="s">
        <v>62</v>
      </c>
      <c r="K34" s="729">
        <v>1242628.9110254976</v>
      </c>
      <c r="L34" s="729">
        <v>1887444.9591489953</v>
      </c>
      <c r="M34" s="729">
        <v>1802635.3668811219</v>
      </c>
      <c r="N34" s="729">
        <v>4932709.2370554684</v>
      </c>
      <c r="O34" s="731"/>
    </row>
    <row r="35" spans="2:16" ht="19.5" customHeight="1">
      <c r="B35" s="29"/>
      <c r="C35" s="81">
        <f>+C34/E34</f>
        <v>0.71329365221310947</v>
      </c>
      <c r="D35" s="81">
        <f>D34/$F34</f>
        <v>0.23594385806149129</v>
      </c>
      <c r="E35" s="417">
        <f>E34/$F34</f>
        <v>0.44595749301443793</v>
      </c>
      <c r="F35" s="430"/>
      <c r="G35" s="82"/>
      <c r="K35" s="809">
        <f>+C57</f>
        <v>1242628.9110254906</v>
      </c>
      <c r="L35" s="809">
        <f t="shared" ref="L35:M35" si="1">+D57</f>
        <v>1887444.9591489686</v>
      </c>
      <c r="M35" s="809">
        <f t="shared" si="1"/>
        <v>1802635.3668811219</v>
      </c>
      <c r="N35" s="720">
        <f>SUM(K34:M34)</f>
        <v>4932709.2370556146</v>
      </c>
    </row>
    <row r="36" spans="2:16" ht="19.5" customHeight="1">
      <c r="B36" s="28" t="s">
        <v>13</v>
      </c>
      <c r="C36" s="86">
        <f>+K24</f>
        <v>16133.892645321239</v>
      </c>
      <c r="D36" s="86">
        <f>+L24</f>
        <v>5020.7239782771385</v>
      </c>
      <c r="E36" s="433">
        <f>+M24</f>
        <v>40305.870748267749</v>
      </c>
      <c r="F36" s="429">
        <f>SUM(C36:E36)</f>
        <v>61460.487371866126</v>
      </c>
      <c r="G36" s="79">
        <f>(F36/F$57)*100</f>
        <v>1.2459783137056126</v>
      </c>
      <c r="I36" s="476"/>
      <c r="K36" s="810">
        <f>+K34-K35</f>
        <v>6.9849193096160889E-9</v>
      </c>
      <c r="L36" s="810">
        <f t="shared" ref="L36:M36" si="2">+L34-L35</f>
        <v>2.6775524020195007E-8</v>
      </c>
      <c r="M36" s="810">
        <f t="shared" si="2"/>
        <v>0</v>
      </c>
      <c r="N36" s="720">
        <f>+N34-N35</f>
        <v>-1.4621764421463013E-7</v>
      </c>
    </row>
    <row r="37" spans="2:16" ht="19.5" customHeight="1">
      <c r="B37" s="29"/>
      <c r="C37" s="81">
        <f>+C36/E36</f>
        <v>0.40028641847452545</v>
      </c>
      <c r="D37" s="81">
        <f>D36/$F36</f>
        <v>8.1690272774755157E-2</v>
      </c>
      <c r="E37" s="417">
        <f>E36/$F36</f>
        <v>0.65580135257303507</v>
      </c>
      <c r="F37" s="430"/>
      <c r="G37" s="82"/>
    </row>
    <row r="38" spans="2:16" ht="19.5" customHeight="1">
      <c r="B38" s="28" t="s">
        <v>14</v>
      </c>
      <c r="C38" s="86">
        <f>+K25</f>
        <v>9235.6816492457492</v>
      </c>
      <c r="D38" s="86">
        <f>+L25</f>
        <v>2522.6716709020925</v>
      </c>
      <c r="E38" s="433">
        <f>+M25</f>
        <v>9538.676319332515</v>
      </c>
      <c r="F38" s="429">
        <f>SUM(C38:E38)</f>
        <v>21297.029639480359</v>
      </c>
      <c r="G38" s="79">
        <f>(F38/F$57)*100</f>
        <v>0.43175116586018203</v>
      </c>
      <c r="I38" s="476"/>
    </row>
    <row r="39" spans="2:16" ht="19.5" customHeight="1">
      <c r="B39" s="29"/>
      <c r="C39" s="81">
        <f>+C38/E38</f>
        <v>0.96823514500930585</v>
      </c>
      <c r="D39" s="81">
        <f>D38/$F38</f>
        <v>0.11845180823834571</v>
      </c>
      <c r="E39" s="417">
        <f>E38/$F38</f>
        <v>0.44788763883061655</v>
      </c>
      <c r="F39" s="430"/>
      <c r="G39" s="82"/>
    </row>
    <row r="40" spans="2:16" ht="19.5" customHeight="1">
      <c r="B40" s="28" t="s">
        <v>15</v>
      </c>
      <c r="C40" s="86">
        <f>+K26</f>
        <v>8382.9171711892432</v>
      </c>
      <c r="D40" s="86">
        <f>+L26</f>
        <v>149852.43743057791</v>
      </c>
      <c r="E40" s="433">
        <f>+M26</f>
        <v>11768.553289014098</v>
      </c>
      <c r="F40" s="429">
        <f>SUM(C40:E40)</f>
        <v>170003.90789078124</v>
      </c>
      <c r="G40" s="79">
        <f>(F40/F$57)*100</f>
        <v>3.446461157971263</v>
      </c>
      <c r="I40" s="476"/>
    </row>
    <row r="41" spans="2:16" ht="19.5" customHeight="1">
      <c r="B41" s="29"/>
      <c r="C41" s="81">
        <f>+C40/E40</f>
        <v>0.71231501148188414</v>
      </c>
      <c r="D41" s="81">
        <f>D40/$F40</f>
        <v>0.88146466331144802</v>
      </c>
      <c r="E41" s="417">
        <f>E40/$F40</f>
        <v>6.9225192732479943E-2</v>
      </c>
      <c r="F41" s="430"/>
      <c r="G41" s="82"/>
    </row>
    <row r="42" spans="2:16" ht="19.5" customHeight="1">
      <c r="B42" s="28" t="s">
        <v>16</v>
      </c>
      <c r="C42" s="86">
        <f>+K27</f>
        <v>6808.2346192348259</v>
      </c>
      <c r="D42" s="86">
        <f>+L27</f>
        <v>67879.197827351571</v>
      </c>
      <c r="E42" s="433">
        <f>+M27</f>
        <v>7138.6241698994609</v>
      </c>
      <c r="F42" s="429">
        <f>SUM(C42:E42)</f>
        <v>81826.056616485846</v>
      </c>
      <c r="G42" s="79">
        <f>(F42/F$57)*100</f>
        <v>1.6588461367597094</v>
      </c>
      <c r="I42" s="476"/>
    </row>
    <row r="43" spans="2:16" ht="19.5" customHeight="1">
      <c r="B43" s="29"/>
      <c r="C43" s="81">
        <f>+C42/E42</f>
        <v>0.95371803546434797</v>
      </c>
      <c r="D43" s="81">
        <f>D42/$F42</f>
        <v>0.82955479750781069</v>
      </c>
      <c r="E43" s="417">
        <f>E42/$F42</f>
        <v>8.724145419053729E-2</v>
      </c>
      <c r="F43" s="430"/>
      <c r="G43" s="82"/>
    </row>
    <row r="44" spans="2:16" ht="19.5" customHeight="1">
      <c r="B44" s="28" t="s">
        <v>17</v>
      </c>
      <c r="C44" s="86">
        <f>+K28</f>
        <v>55214.276095983027</v>
      </c>
      <c r="D44" s="86">
        <f>+L28</f>
        <v>54259.322996131807</v>
      </c>
      <c r="E44" s="433">
        <f>+M28</f>
        <v>77792.829221588356</v>
      </c>
      <c r="F44" s="429">
        <f>SUM(C44:E44)</f>
        <v>187266.42831370319</v>
      </c>
      <c r="G44" s="79">
        <f>(F44/F$57)*100</f>
        <v>3.7964213845591619</v>
      </c>
      <c r="I44" s="476"/>
    </row>
    <row r="45" spans="2:16" ht="19.5" customHeight="1">
      <c r="B45" s="29"/>
      <c r="C45" s="81">
        <f>+C44/E44</f>
        <v>0.70976048369070588</v>
      </c>
      <c r="D45" s="81">
        <f>D44/$F44</f>
        <v>0.28974399461091976</v>
      </c>
      <c r="E45" s="417">
        <f>E44/$F44</f>
        <v>0.41541257513211127</v>
      </c>
      <c r="F45" s="430"/>
      <c r="G45" s="82"/>
    </row>
    <row r="46" spans="2:16" ht="19.5" customHeight="1">
      <c r="B46" s="28" t="s">
        <v>18</v>
      </c>
      <c r="C46" s="86">
        <f>+K29</f>
        <v>21027.191595258504</v>
      </c>
      <c r="D46" s="86">
        <f>+L29</f>
        <v>27456.461142282846</v>
      </c>
      <c r="E46" s="433">
        <f>+M29</f>
        <v>33471.422277098347</v>
      </c>
      <c r="F46" s="429">
        <f>SUM(C46:E46)</f>
        <v>81955.075014639704</v>
      </c>
      <c r="G46" s="79">
        <f>(F46/F$57)*100</f>
        <v>1.6614617054452636</v>
      </c>
      <c r="I46" s="476"/>
    </row>
    <row r="47" spans="2:16" ht="19.5" customHeight="1">
      <c r="B47" s="29"/>
      <c r="C47" s="81">
        <f>+C46/E46</f>
        <v>0.6282132686559192</v>
      </c>
      <c r="D47" s="81">
        <f>D46/$F46</f>
        <v>0.33501843708127016</v>
      </c>
      <c r="E47" s="417">
        <f>E46/$F46</f>
        <v>0.40841183137370468</v>
      </c>
      <c r="F47" s="430"/>
      <c r="G47" s="82"/>
    </row>
    <row r="48" spans="2:16" ht="19.5" customHeight="1">
      <c r="B48" s="28" t="s">
        <v>81</v>
      </c>
      <c r="C48" s="86">
        <f>+K30</f>
        <v>20456.896810797913</v>
      </c>
      <c r="D48" s="86">
        <f>+L30</f>
        <v>7763.8750727471333</v>
      </c>
      <c r="E48" s="433">
        <f>+M30</f>
        <v>31106.283850937394</v>
      </c>
      <c r="F48" s="429">
        <f>SUM(C48:E48)</f>
        <v>59327.055734482441</v>
      </c>
      <c r="G48" s="79">
        <f>(F48/F$57)*100</f>
        <v>1.202727606338617</v>
      </c>
      <c r="I48" s="476"/>
    </row>
    <row r="49" spans="2:14" ht="19.5" customHeight="1">
      <c r="B49" s="29"/>
      <c r="C49" s="81">
        <f>+C48/E48</f>
        <v>0.65764515326961626</v>
      </c>
      <c r="D49" s="81">
        <f>D48/$F48</f>
        <v>0.13086567294851556</v>
      </c>
      <c r="E49" s="417">
        <f>E48/$F48</f>
        <v>0.52431868505582357</v>
      </c>
      <c r="F49" s="430"/>
      <c r="G49" s="82"/>
    </row>
    <row r="50" spans="2:14" ht="19.5" customHeight="1">
      <c r="B50" s="28" t="s">
        <v>20</v>
      </c>
      <c r="C50" s="86">
        <f>+K31</f>
        <v>14306.370636156706</v>
      </c>
      <c r="D50" s="86">
        <f>+L31</f>
        <v>6482.3580882934448</v>
      </c>
      <c r="E50" s="433">
        <f>+M31</f>
        <v>22012.973280860155</v>
      </c>
      <c r="F50" s="429">
        <f>SUM(C50:E50)</f>
        <v>42801.702005310304</v>
      </c>
      <c r="G50" s="79">
        <f>(F50/F$57)*100</f>
        <v>0.86771183843099131</v>
      </c>
      <c r="I50" s="476"/>
    </row>
    <row r="51" spans="2:14" ht="19.5" customHeight="1">
      <c r="B51" s="29"/>
      <c r="C51" s="81">
        <f>+C50/E50</f>
        <v>0.6499063281285955</v>
      </c>
      <c r="D51" s="81">
        <f>D50/$F50</f>
        <v>0.15145094200901624</v>
      </c>
      <c r="E51" s="417">
        <f>E50/$F50</f>
        <v>0.51430135367348373</v>
      </c>
      <c r="F51" s="430"/>
      <c r="G51" s="82"/>
    </row>
    <row r="52" spans="2:14" ht="19.5" customHeight="1">
      <c r="B52" s="28" t="s">
        <v>21</v>
      </c>
      <c r="C52" s="86">
        <f>+K32</f>
        <v>9414.3548496293788</v>
      </c>
      <c r="D52" s="86">
        <f>+L32</f>
        <v>8122.2778609143497</v>
      </c>
      <c r="E52" s="433">
        <f>+M32</f>
        <v>10083.762315798629</v>
      </c>
      <c r="F52" s="429">
        <f>SUM(C52:E52)</f>
        <v>27620.395026342361</v>
      </c>
      <c r="G52" s="79">
        <f>(F52/F$57)*100</f>
        <v>0.55994370839562102</v>
      </c>
      <c r="I52" s="476"/>
    </row>
    <row r="53" spans="2:14" ht="19.5" customHeight="1">
      <c r="B53" s="29"/>
      <c r="C53" s="81">
        <f>+C52/E52</f>
        <v>0.93361530694545791</v>
      </c>
      <c r="D53" s="81">
        <f>D52/$F52</f>
        <v>0.29406812803248833</v>
      </c>
      <c r="E53" s="417">
        <f>E52/$F52</f>
        <v>0.36508392824148445</v>
      </c>
      <c r="F53" s="430"/>
      <c r="G53" s="82"/>
    </row>
    <row r="54" spans="2:14" ht="19.5" customHeight="1">
      <c r="B54" s="28" t="s">
        <v>22</v>
      </c>
      <c r="C54" s="86">
        <f>+K33</f>
        <v>22366.166988138808</v>
      </c>
      <c r="D54" s="86">
        <f>+L33</f>
        <v>8779.9447852571393</v>
      </c>
      <c r="E54" s="433">
        <f>+M33</f>
        <v>26661.13495747613</v>
      </c>
      <c r="F54" s="429">
        <f>SUM(C54:E54)</f>
        <v>57807.246730872081</v>
      </c>
      <c r="G54" s="79">
        <f>(F54/F$57)*100</f>
        <v>1.1719167693204275</v>
      </c>
      <c r="I54" s="476"/>
    </row>
    <row r="55" spans="2:14" ht="19.5" customHeight="1" thickBot="1">
      <c r="B55" s="30"/>
      <c r="C55" s="186">
        <f>C54/$F54</f>
        <v>0.38690939722950185</v>
      </c>
      <c r="D55" s="186">
        <f>D54/$F54</f>
        <v>0.15188311642194494</v>
      </c>
      <c r="E55" s="187">
        <f>E54/$F54</f>
        <v>0.46120748634855319</v>
      </c>
      <c r="F55" s="84"/>
      <c r="G55" s="85"/>
    </row>
    <row r="56" spans="2:14" ht="12.75" customHeight="1" thickTop="1">
      <c r="B56" s="28"/>
      <c r="C56" s="197"/>
      <c r="D56" s="197"/>
      <c r="E56" s="198"/>
      <c r="F56" s="199"/>
      <c r="G56" s="79"/>
    </row>
    <row r="57" spans="2:14" ht="19.5" customHeight="1">
      <c r="B57" s="87" t="s">
        <v>112</v>
      </c>
      <c r="C57" s="200">
        <f>SUM(C6,C8,C10,C12,C14,C16,C18,C20,C22,C24,C26,C28,C30,C32,C34,C36,C38,C40,C42,C44,C46,C48,C50,C52,C54)</f>
        <v>1242628.9110254906</v>
      </c>
      <c r="D57" s="200">
        <f>SUM(D6,D8,D10,D12,D14,D16,D18,D20,D22,D24,D26,D28,D30,D32,D34,D36,D38,D40,D42,D44,D46,D48,D50,D52,D54)</f>
        <v>1887444.9591489686</v>
      </c>
      <c r="E57" s="201">
        <f>SUM(E6,E8,E10,E12,E14,E16,E18,E20,E22,E24,E26,E28,E30,E32,E34,E36,E38,E40,E42,E44,E46,E48,E50,E52,E54)</f>
        <v>1802635.3668811219</v>
      </c>
      <c r="F57" s="202">
        <f>SUM(F6,F8,F10,F12,F14,F16,F18,F20,F22,F24,F26,F28,F30,F32,F34,F36,F38,F40,F42,F44,F46,F48,F50,F52,F54)</f>
        <v>4932709.2370555811</v>
      </c>
      <c r="G57" s="79">
        <f>(F57/F$57)*100</f>
        <v>100</v>
      </c>
      <c r="I57" s="476"/>
    </row>
    <row r="58" spans="2:14" ht="19.5" customHeight="1" thickBot="1">
      <c r="B58" s="32"/>
      <c r="C58" s="183">
        <f>C57/$F57</f>
        <v>0.25191610762106004</v>
      </c>
      <c r="D58" s="183">
        <f>D57/$F57</f>
        <v>0.38263860050174314</v>
      </c>
      <c r="E58" s="184">
        <f>E57/$F57</f>
        <v>0.36544529187719688</v>
      </c>
      <c r="F58" s="6"/>
      <c r="G58" s="33"/>
    </row>
    <row r="59" spans="2:14">
      <c r="B59" s="10"/>
      <c r="C59" s="10"/>
      <c r="D59" s="10"/>
      <c r="E59" s="10"/>
      <c r="F59" s="10"/>
      <c r="G59" s="10"/>
    </row>
    <row r="60" spans="2:14">
      <c r="B60" s="10"/>
      <c r="C60" s="10"/>
      <c r="D60" s="10"/>
      <c r="E60" s="10"/>
      <c r="F60" s="10"/>
      <c r="G60" s="10"/>
    </row>
    <row r="61" spans="2:14">
      <c r="B61" s="10"/>
      <c r="C61" s="10"/>
      <c r="D61" s="10"/>
      <c r="E61" s="10"/>
      <c r="F61" s="10"/>
      <c r="G61" s="10"/>
    </row>
    <row r="62" spans="2:14">
      <c r="B62" s="10"/>
      <c r="C62" s="10"/>
      <c r="D62" s="10"/>
      <c r="E62" s="10"/>
      <c r="F62" s="10"/>
      <c r="G62" s="10"/>
    </row>
    <row r="63" spans="2:14">
      <c r="B63" s="10"/>
      <c r="C63" s="10"/>
      <c r="D63" s="10"/>
      <c r="E63" s="10"/>
      <c r="F63" s="10"/>
      <c r="G63" s="10"/>
      <c r="J63" s="461"/>
      <c r="K63" s="476">
        <f>MAX(E6,E8,E10,E12,E14,E16,E18,E20,E22,E24,E26,E28,E30,E32,E34,E36,E38,E40,E42,E44,E46,E48,E50,E52,E54)</f>
        <v>935697.12431788002</v>
      </c>
      <c r="L63" s="461"/>
      <c r="M63" s="461"/>
      <c r="N63" s="461"/>
    </row>
    <row r="64" spans="2:14">
      <c r="B64" s="10"/>
      <c r="C64" s="10"/>
      <c r="D64" s="10"/>
      <c r="E64" s="10"/>
      <c r="F64" s="10"/>
      <c r="G64" s="10"/>
      <c r="J64" s="461"/>
      <c r="K64" s="461"/>
      <c r="L64" s="461"/>
      <c r="M64" s="461"/>
      <c r="N64" s="461"/>
    </row>
    <row r="65" spans="2:19">
      <c r="B65" s="10"/>
      <c r="C65" s="10"/>
      <c r="D65" s="10"/>
      <c r="E65" s="10"/>
      <c r="F65" s="10"/>
      <c r="G65" s="10"/>
      <c r="J65" s="476" t="s">
        <v>108</v>
      </c>
      <c r="K65" s="718" t="s">
        <v>110</v>
      </c>
      <c r="L65" s="718" t="s">
        <v>109</v>
      </c>
      <c r="M65" s="718" t="s">
        <v>111</v>
      </c>
      <c r="N65" s="461" t="s">
        <v>112</v>
      </c>
    </row>
    <row r="66" spans="2:19">
      <c r="B66" s="10"/>
      <c r="C66" s="10"/>
      <c r="D66" s="10"/>
      <c r="E66" s="10"/>
      <c r="F66" s="10"/>
      <c r="G66" s="10"/>
      <c r="J66" s="476" t="s">
        <v>12</v>
      </c>
      <c r="K66" s="730">
        <v>667426.81917000457</v>
      </c>
      <c r="L66" s="730">
        <v>495051.64269424201</v>
      </c>
      <c r="M66" s="730">
        <v>935697.12431788002</v>
      </c>
      <c r="N66" s="730">
        <v>2098175.586182157</v>
      </c>
      <c r="P66" s="721"/>
      <c r="Q66" s="721"/>
      <c r="R66" s="812"/>
      <c r="S66" s="812"/>
    </row>
    <row r="67" spans="2:19">
      <c r="B67" s="10"/>
      <c r="C67" s="10"/>
      <c r="D67" s="10"/>
      <c r="E67" s="10"/>
      <c r="F67" s="10"/>
      <c r="G67" s="10"/>
      <c r="H67" s="68"/>
      <c r="J67" s="476" t="s">
        <v>2</v>
      </c>
      <c r="K67" s="730">
        <v>46835.718801548253</v>
      </c>
      <c r="L67" s="730">
        <v>277566.54543599527</v>
      </c>
      <c r="M67" s="730">
        <v>102750.88178875514</v>
      </c>
      <c r="N67" s="730">
        <v>427153.14602629584</v>
      </c>
      <c r="P67" s="721"/>
      <c r="Q67" s="721"/>
      <c r="R67" s="812"/>
      <c r="S67" s="812"/>
    </row>
    <row r="68" spans="2:19">
      <c r="B68" s="10"/>
      <c r="C68" s="10"/>
      <c r="D68" s="10"/>
      <c r="E68" s="10"/>
      <c r="F68" s="10"/>
      <c r="G68" s="10"/>
      <c r="J68" s="476" t="s">
        <v>8</v>
      </c>
      <c r="K68" s="730">
        <v>39237.626948380166</v>
      </c>
      <c r="L68" s="730">
        <v>157790.41827205374</v>
      </c>
      <c r="M68" s="730">
        <v>49321.788962372673</v>
      </c>
      <c r="N68" s="730">
        <v>246349.83418280625</v>
      </c>
      <c r="P68" s="721"/>
      <c r="Q68" s="721"/>
      <c r="R68" s="812"/>
      <c r="S68" s="812"/>
    </row>
    <row r="69" spans="2:19">
      <c r="B69" s="10"/>
      <c r="C69" s="10"/>
      <c r="D69" s="10"/>
      <c r="E69" s="10"/>
      <c r="F69" s="10"/>
      <c r="G69" s="10"/>
      <c r="J69" s="476" t="s">
        <v>5</v>
      </c>
      <c r="K69" s="730">
        <v>35124.994600229205</v>
      </c>
      <c r="L69" s="730">
        <v>126021.84071421287</v>
      </c>
      <c r="M69" s="730">
        <v>52014.603822544326</v>
      </c>
      <c r="N69" s="730">
        <v>213161.43913698642</v>
      </c>
      <c r="P69" s="721"/>
      <c r="Q69" s="721"/>
      <c r="R69" s="812"/>
      <c r="S69" s="812"/>
    </row>
    <row r="70" spans="2:19">
      <c r="B70" s="10"/>
      <c r="C70" s="10"/>
      <c r="D70" s="10"/>
      <c r="E70" s="10"/>
      <c r="F70" s="10"/>
      <c r="G70" s="10"/>
      <c r="J70" s="476" t="s">
        <v>10</v>
      </c>
      <c r="K70" s="730">
        <v>54998.301698355484</v>
      </c>
      <c r="L70" s="730">
        <v>61462.033588661441</v>
      </c>
      <c r="M70" s="730">
        <v>85804.90092165934</v>
      </c>
      <c r="N70" s="730">
        <v>202265.23620867802</v>
      </c>
      <c r="P70" s="721"/>
      <c r="Q70" s="721"/>
      <c r="R70" s="812"/>
      <c r="S70" s="812"/>
    </row>
    <row r="71" spans="2:19">
      <c r="B71" s="10"/>
      <c r="C71" s="10"/>
      <c r="D71" s="10"/>
      <c r="E71" s="10"/>
      <c r="F71" s="10"/>
      <c r="G71" s="10"/>
      <c r="J71" s="476" t="s">
        <v>39</v>
      </c>
      <c r="K71" s="730">
        <v>49993.398797192123</v>
      </c>
      <c r="L71" s="730">
        <v>76758.245212016685</v>
      </c>
      <c r="M71" s="730">
        <v>70213.096683093216</v>
      </c>
      <c r="N71" s="730">
        <v>196964.74069230258</v>
      </c>
      <c r="P71" s="721"/>
      <c r="Q71" s="721"/>
      <c r="R71" s="812"/>
      <c r="S71" s="812"/>
    </row>
    <row r="72" spans="2:19">
      <c r="B72" s="10"/>
      <c r="C72" s="10"/>
      <c r="D72" s="10"/>
      <c r="E72" s="10"/>
      <c r="F72" s="10"/>
      <c r="G72" s="10"/>
      <c r="J72" s="476" t="s">
        <v>56</v>
      </c>
      <c r="K72" s="730">
        <f>C57-SUM(K66:K71)</f>
        <v>349012.05100978084</v>
      </c>
      <c r="L72" s="730">
        <f>D57-SUM(L66:L71)</f>
        <v>692794.23323178664</v>
      </c>
      <c r="M72" s="730">
        <f>E57-SUM(M66:M71)</f>
        <v>506832.97038481734</v>
      </c>
      <c r="N72" s="730">
        <f>SUM(K72:M72)</f>
        <v>1548639.2546263849</v>
      </c>
    </row>
    <row r="73" spans="2:19">
      <c r="B73" s="10"/>
      <c r="C73" s="10"/>
      <c r="D73" s="10"/>
      <c r="E73" s="10"/>
      <c r="F73" s="10"/>
      <c r="G73" s="10"/>
      <c r="J73" s="476" t="s">
        <v>23</v>
      </c>
      <c r="K73" s="730">
        <f>SUM(K66:K72)</f>
        <v>1242628.9110254906</v>
      </c>
      <c r="L73" s="730">
        <f>SUM(L66:L72)</f>
        <v>1887444.9591489686</v>
      </c>
      <c r="M73" s="730">
        <f>SUM(M66:M72)</f>
        <v>1802635.3668811219</v>
      </c>
      <c r="N73" s="730">
        <f>SUM(K73:M73)</f>
        <v>4932709.2370555811</v>
      </c>
    </row>
    <row r="74" spans="2:19">
      <c r="B74" s="10"/>
      <c r="C74" s="10"/>
      <c r="D74" s="10"/>
      <c r="E74" s="10"/>
      <c r="F74" s="10"/>
      <c r="G74" s="10"/>
      <c r="J74" s="461"/>
      <c r="K74" s="461"/>
      <c r="L74" s="461"/>
      <c r="M74" s="461"/>
      <c r="N74" s="461"/>
    </row>
    <row r="75" spans="2:19">
      <c r="B75" s="10"/>
      <c r="C75" s="10"/>
      <c r="D75" s="10"/>
      <c r="E75" s="10"/>
      <c r="F75" s="10"/>
      <c r="G75" s="10"/>
      <c r="I75" s="476"/>
      <c r="J75" s="461"/>
      <c r="K75" s="461"/>
      <c r="L75" s="461"/>
      <c r="M75" s="461"/>
      <c r="N75" s="461"/>
    </row>
    <row r="76" spans="2:19">
      <c r="B76" s="10"/>
      <c r="C76" s="10"/>
      <c r="D76" s="10"/>
      <c r="E76" s="10"/>
      <c r="F76" s="10"/>
      <c r="G76" s="10"/>
      <c r="I76" s="476"/>
      <c r="J76" s="461"/>
      <c r="K76" s="461"/>
      <c r="L76" s="461"/>
      <c r="M76" s="461"/>
      <c r="N76" s="461"/>
    </row>
    <row r="77" spans="2:19">
      <c r="B77" s="10"/>
      <c r="C77" s="10"/>
      <c r="D77" s="10"/>
      <c r="E77" s="10"/>
      <c r="F77" s="10"/>
      <c r="G77" s="10"/>
      <c r="I77" s="476"/>
      <c r="J77" s="476" t="s">
        <v>12</v>
      </c>
      <c r="K77" s="508">
        <f>K66/$N66</f>
        <v>0.31809864892406609</v>
      </c>
      <c r="L77" s="508">
        <f>L66/$N66</f>
        <v>0.23594385806148788</v>
      </c>
      <c r="M77" s="508">
        <f>M66/$N66</f>
        <v>0.44595749301443149</v>
      </c>
      <c r="N77" s="461"/>
    </row>
    <row r="78" spans="2:19">
      <c r="B78" s="10"/>
      <c r="C78" s="10"/>
      <c r="D78" s="10"/>
      <c r="E78" s="10"/>
      <c r="F78" s="10"/>
      <c r="G78" s="10"/>
      <c r="I78" s="733"/>
      <c r="J78" s="476" t="s">
        <v>2</v>
      </c>
      <c r="K78" s="508">
        <f t="shared" ref="K78:M83" si="3">K67/$N67</f>
        <v>0.10964619888030747</v>
      </c>
      <c r="L78" s="508">
        <f t="shared" si="3"/>
        <v>0.64980569151399414</v>
      </c>
      <c r="M78" s="508">
        <f t="shared" si="3"/>
        <v>0.24054810960570502</v>
      </c>
      <c r="N78" s="461"/>
    </row>
    <row r="79" spans="2:19">
      <c r="B79" s="10"/>
      <c r="C79" s="10"/>
      <c r="D79" s="10"/>
      <c r="E79" s="10"/>
      <c r="F79" s="10"/>
      <c r="G79" s="10"/>
      <c r="I79" s="733"/>
      <c r="J79" s="476" t="s">
        <v>8</v>
      </c>
      <c r="K79" s="508">
        <f t="shared" si="3"/>
        <v>0.15927604367398726</v>
      </c>
      <c r="L79" s="508">
        <f t="shared" si="3"/>
        <v>0.64051359642874306</v>
      </c>
      <c r="M79" s="508">
        <f t="shared" si="3"/>
        <v>0.20021035989727098</v>
      </c>
      <c r="N79" s="461"/>
    </row>
    <row r="80" spans="2:19">
      <c r="B80" s="10"/>
      <c r="C80" s="10"/>
      <c r="D80" s="10"/>
      <c r="E80" s="10"/>
      <c r="F80" s="10"/>
      <c r="G80" s="10"/>
      <c r="I80" s="733"/>
      <c r="J80" s="476" t="s">
        <v>5</v>
      </c>
      <c r="K80" s="508">
        <f t="shared" si="3"/>
        <v>0.16478118529522792</v>
      </c>
      <c r="L80" s="508">
        <f t="shared" si="3"/>
        <v>0.59120374315556201</v>
      </c>
      <c r="M80" s="508">
        <f t="shared" si="3"/>
        <v>0.24401507154921007</v>
      </c>
      <c r="N80" s="461"/>
    </row>
    <row r="81" spans="2:14">
      <c r="B81" s="10"/>
      <c r="C81" s="10"/>
      <c r="D81" s="10"/>
      <c r="E81" s="10"/>
      <c r="F81" s="10"/>
      <c r="G81" s="10"/>
      <c r="I81" s="733"/>
      <c r="J81" s="476" t="s">
        <v>10</v>
      </c>
      <c r="K81" s="508">
        <f t="shared" si="3"/>
        <v>0.27191178637150215</v>
      </c>
      <c r="L81" s="508">
        <f t="shared" si="3"/>
        <v>0.30386849831797474</v>
      </c>
      <c r="M81" s="508">
        <f t="shared" si="3"/>
        <v>0.42421971531051439</v>
      </c>
      <c r="N81" s="461"/>
    </row>
    <row r="82" spans="2:14">
      <c r="B82" s="10"/>
      <c r="C82" s="10"/>
      <c r="D82" s="10"/>
      <c r="E82" s="10"/>
      <c r="F82" s="10"/>
      <c r="G82" s="10"/>
      <c r="I82" s="733"/>
      <c r="J82" s="476" t="s">
        <v>39</v>
      </c>
      <c r="K82" s="508">
        <f t="shared" si="3"/>
        <v>0.25381902680384599</v>
      </c>
      <c r="L82" s="508">
        <f>L71/$N71</f>
        <v>0.38970551248016549</v>
      </c>
      <c r="M82" s="508">
        <f>M71/$N71</f>
        <v>0.35647546071598568</v>
      </c>
      <c r="N82" s="461"/>
    </row>
    <row r="83" spans="2:14">
      <c r="B83" s="10"/>
      <c r="C83" s="10"/>
      <c r="D83" s="10"/>
      <c r="E83" s="10"/>
      <c r="F83" s="10"/>
      <c r="G83" s="10"/>
      <c r="I83" s="733"/>
      <c r="J83" s="476" t="str">
        <f>J72</f>
        <v>Otros</v>
      </c>
      <c r="K83" s="508">
        <f t="shared" si="3"/>
        <v>0.22536691483645835</v>
      </c>
      <c r="L83" s="508">
        <f>L72/$N72</f>
        <v>0.44735675604382497</v>
      </c>
      <c r="M83" s="508">
        <f>M72/$N72</f>
        <v>0.3272763291197166</v>
      </c>
      <c r="N83" s="461"/>
    </row>
    <row r="84" spans="2:14">
      <c r="B84" s="10"/>
      <c r="C84" s="10"/>
      <c r="D84" s="10"/>
      <c r="E84" s="10"/>
      <c r="F84" s="10"/>
      <c r="G84" s="10"/>
      <c r="I84" s="733"/>
      <c r="J84" s="734"/>
      <c r="K84" s="734"/>
      <c r="L84" s="734"/>
    </row>
    <row r="85" spans="2:14">
      <c r="B85" s="10"/>
      <c r="C85" s="10"/>
      <c r="D85" s="10"/>
      <c r="E85" s="10"/>
      <c r="F85" s="10"/>
      <c r="G85" s="10"/>
    </row>
    <row r="86" spans="2:14">
      <c r="B86" s="10"/>
      <c r="C86" s="10"/>
      <c r="D86" s="10"/>
      <c r="E86" s="10"/>
      <c r="F86" s="10"/>
      <c r="G86" s="10"/>
    </row>
    <row r="87" spans="2:14">
      <c r="B87" s="10"/>
      <c r="C87" s="10"/>
      <c r="D87" s="10"/>
      <c r="E87" s="10"/>
      <c r="F87" s="10"/>
      <c r="G87" s="10"/>
    </row>
    <row r="88" spans="2:14">
      <c r="B88" s="10"/>
      <c r="C88" s="10"/>
      <c r="D88" s="10"/>
      <c r="E88" s="10"/>
      <c r="F88" s="10"/>
      <c r="G88" s="10"/>
    </row>
    <row r="89" spans="2:14">
      <c r="B89" s="10"/>
      <c r="C89" s="10"/>
      <c r="D89" s="10"/>
      <c r="E89" s="10"/>
      <c r="F89" s="10"/>
      <c r="G89" s="10"/>
    </row>
    <row r="90" spans="2:14">
      <c r="B90" s="10"/>
      <c r="C90" s="10"/>
      <c r="D90" s="10"/>
      <c r="E90" s="10"/>
      <c r="F90" s="10"/>
      <c r="G90" s="10"/>
    </row>
    <row r="91" spans="2:14">
      <c r="B91" s="10"/>
      <c r="C91" s="10"/>
      <c r="D91" s="10"/>
      <c r="E91" s="10"/>
      <c r="F91" s="10"/>
      <c r="G91" s="10"/>
    </row>
    <row r="92" spans="2:14">
      <c r="B92" s="10"/>
      <c r="C92" s="10"/>
      <c r="D92" s="10"/>
      <c r="E92" s="10"/>
      <c r="F92" s="10"/>
      <c r="G92" s="10"/>
    </row>
    <row r="93" spans="2:14">
      <c r="B93" s="10"/>
      <c r="C93" s="10"/>
      <c r="D93" s="10"/>
      <c r="E93" s="10"/>
      <c r="F93" s="10"/>
      <c r="G93" s="10"/>
    </row>
    <row r="94" spans="2:14">
      <c r="B94" s="10"/>
      <c r="C94" s="10"/>
      <c r="D94" s="10"/>
      <c r="E94" s="10"/>
      <c r="F94" s="10"/>
      <c r="G94" s="10"/>
    </row>
    <row r="95" spans="2:14">
      <c r="B95" s="10"/>
      <c r="C95" s="10"/>
      <c r="D95" s="10"/>
      <c r="E95" s="10"/>
      <c r="F95" s="10"/>
      <c r="G95" s="10"/>
    </row>
    <row r="96" spans="2:14">
      <c r="B96" s="10"/>
      <c r="C96" s="10"/>
      <c r="D96" s="10"/>
      <c r="E96" s="10"/>
      <c r="F96" s="10"/>
      <c r="G96" s="10"/>
    </row>
  </sheetData>
  <sortState ref="J100:N124">
    <sortCondition descending="1" ref="N100:N124"/>
  </sortState>
  <pageMargins left="0.78740157480314965" right="0.6692913385826772" top="0.78740157480314965" bottom="0.98425196850393704" header="0" footer="0"/>
  <pageSetup paperSize="9" scale="64" orientation="portrait" r:id="rId1"/>
  <headerFooter alignWithMargins="0"/>
  <rowBreaks count="1" manualBreakCount="1">
    <brk id="59" max="7" man="1"/>
  </rowBreaks>
  <ignoredErrors>
    <ignoredError sqref="D16:D25 C44:E55 D26:D42 C26:C42 E26:E42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W108"/>
  <sheetViews>
    <sheetView view="pageBreakPreview" zoomScale="90" zoomScaleNormal="55" zoomScaleSheetLayoutView="90" workbookViewId="0">
      <selection activeCell="K34" sqref="K34"/>
    </sheetView>
  </sheetViews>
  <sheetFormatPr baseColWidth="10" defaultRowHeight="12.75"/>
  <cols>
    <col min="1" max="1" width="3.42578125" style="10" customWidth="1"/>
    <col min="2" max="2" width="21.5703125" customWidth="1"/>
    <col min="3" max="3" width="14.85546875" customWidth="1"/>
    <col min="4" max="4" width="12.42578125" bestFit="1" customWidth="1"/>
    <col min="5" max="5" width="13.7109375" bestFit="1" customWidth="1"/>
    <col min="6" max="6" width="14.140625" bestFit="1" customWidth="1"/>
    <col min="7" max="8" width="15.140625" bestFit="1" customWidth="1"/>
    <col min="9" max="9" width="13.7109375" customWidth="1"/>
    <col min="10" max="10" width="14.140625" bestFit="1" customWidth="1"/>
    <col min="11" max="11" width="13.7109375" bestFit="1" customWidth="1"/>
    <col min="12" max="12" width="15" customWidth="1"/>
    <col min="13" max="13" width="14.140625" bestFit="1" customWidth="1"/>
    <col min="14" max="14" width="15.5703125" bestFit="1" customWidth="1"/>
    <col min="15" max="15" width="15.85546875" customWidth="1"/>
    <col min="16" max="16" width="13.5703125" customWidth="1"/>
    <col min="17" max="17" width="14" customWidth="1"/>
    <col min="18" max="18" width="14.140625" bestFit="1" customWidth="1"/>
    <col min="19" max="19" width="14.85546875" customWidth="1"/>
    <col min="20" max="20" width="13.7109375" bestFit="1" customWidth="1"/>
    <col min="21" max="21" width="17" bestFit="1" customWidth="1"/>
    <col min="22" max="22" width="9.5703125" customWidth="1"/>
    <col min="23" max="23" width="3.7109375" customWidth="1"/>
    <col min="24" max="24" width="17.85546875" customWidth="1"/>
    <col min="25" max="25" width="7" style="128" customWidth="1"/>
    <col min="27" max="27" width="8.85546875" bestFit="1" customWidth="1"/>
    <col min="28" max="28" width="6.85546875" bestFit="1" customWidth="1"/>
    <col min="29" max="29" width="7.85546875" bestFit="1" customWidth="1"/>
    <col min="30" max="48" width="10.85546875" customWidth="1"/>
    <col min="49" max="49" width="13.140625" customWidth="1"/>
  </cols>
  <sheetData>
    <row r="1" spans="1:49" ht="20.25" customHeight="1">
      <c r="A1" s="27" t="s">
        <v>141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211"/>
      <c r="AC1" t="s">
        <v>2032</v>
      </c>
    </row>
    <row r="2" spans="1:49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11"/>
      <c r="AC2" t="s">
        <v>2242</v>
      </c>
    </row>
    <row r="3" spans="1:49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11"/>
      <c r="AC3" t="s">
        <v>2222</v>
      </c>
    </row>
    <row r="4" spans="1:49" s="130" customFormat="1" ht="137.25" customHeight="1" thickBot="1">
      <c r="A4" s="208"/>
      <c r="B4" s="849" t="s">
        <v>115</v>
      </c>
      <c r="C4" s="836" t="s">
        <v>116</v>
      </c>
      <c r="D4" s="837" t="s">
        <v>117</v>
      </c>
      <c r="E4" s="837" t="s">
        <v>118</v>
      </c>
      <c r="F4" s="837" t="s">
        <v>119</v>
      </c>
      <c r="G4" s="837" t="s">
        <v>139</v>
      </c>
      <c r="H4" s="837" t="s">
        <v>120</v>
      </c>
      <c r="I4" s="837" t="s">
        <v>121</v>
      </c>
      <c r="J4" s="837" t="s">
        <v>122</v>
      </c>
      <c r="K4" s="837" t="s">
        <v>123</v>
      </c>
      <c r="L4" s="837" t="s">
        <v>124</v>
      </c>
      <c r="M4" s="837" t="s">
        <v>125</v>
      </c>
      <c r="N4" s="837" t="s">
        <v>126</v>
      </c>
      <c r="O4" s="837" t="s">
        <v>127</v>
      </c>
      <c r="P4" s="837" t="s">
        <v>128</v>
      </c>
      <c r="Q4" s="837" t="s">
        <v>129</v>
      </c>
      <c r="R4" s="837" t="s">
        <v>130</v>
      </c>
      <c r="S4" s="837" t="s">
        <v>131</v>
      </c>
      <c r="T4" s="838" t="s">
        <v>132</v>
      </c>
      <c r="U4" s="850" t="s">
        <v>62</v>
      </c>
      <c r="V4" s="846" t="s">
        <v>142</v>
      </c>
      <c r="W4" s="209"/>
      <c r="X4" s="841" t="s">
        <v>134</v>
      </c>
      <c r="Y4" s="212"/>
      <c r="Z4"/>
      <c r="AA4"/>
      <c r="AB4"/>
      <c r="AC4"/>
      <c r="AD4" s="802" t="s">
        <v>2224</v>
      </c>
      <c r="AE4" s="802" t="s">
        <v>2225</v>
      </c>
      <c r="AF4" s="802" t="s">
        <v>2226</v>
      </c>
      <c r="AG4" s="802" t="s">
        <v>2227</v>
      </c>
      <c r="AH4" s="802" t="s">
        <v>2228</v>
      </c>
      <c r="AI4" s="802" t="s">
        <v>2229</v>
      </c>
      <c r="AJ4" s="802" t="s">
        <v>2230</v>
      </c>
      <c r="AK4" s="802" t="s">
        <v>2231</v>
      </c>
      <c r="AL4" s="802" t="s">
        <v>2232</v>
      </c>
      <c r="AM4" s="802" t="s">
        <v>2233</v>
      </c>
      <c r="AN4" s="802" t="s">
        <v>2234</v>
      </c>
      <c r="AO4" s="802" t="s">
        <v>2235</v>
      </c>
      <c r="AP4" s="802" t="s">
        <v>2236</v>
      </c>
      <c r="AQ4" s="802" t="s">
        <v>2237</v>
      </c>
      <c r="AR4" s="802" t="s">
        <v>2238</v>
      </c>
      <c r="AS4" s="803" t="s">
        <v>148</v>
      </c>
      <c r="AT4" s="802" t="s">
        <v>2239</v>
      </c>
      <c r="AU4" s="802" t="s">
        <v>2240</v>
      </c>
      <c r="AV4" s="802" t="s">
        <v>2241</v>
      </c>
      <c r="AW4" s="802" t="s">
        <v>62</v>
      </c>
    </row>
    <row r="5" spans="1:49" s="553" customFormat="1" ht="22.5" customHeight="1">
      <c r="A5" s="543"/>
      <c r="B5" s="544" t="s">
        <v>0</v>
      </c>
      <c r="C5" s="615">
        <v>368.19133195056975</v>
      </c>
      <c r="D5" s="616"/>
      <c r="E5" s="616">
        <v>176.97121204479782</v>
      </c>
      <c r="F5" s="616">
        <v>374.69877145381287</v>
      </c>
      <c r="G5" s="616">
        <v>766.65861841565527</v>
      </c>
      <c r="H5" s="616">
        <v>760.27367469799321</v>
      </c>
      <c r="I5" s="616">
        <v>11.087503107398904</v>
      </c>
      <c r="J5" s="616">
        <v>152.63795217578212</v>
      </c>
      <c r="K5" s="616">
        <v>431.30185226224609</v>
      </c>
      <c r="L5" s="616">
        <v>103.67770212393238</v>
      </c>
      <c r="M5" s="616">
        <v>282.91670421080238</v>
      </c>
      <c r="N5" s="616">
        <v>285.1369983677539</v>
      </c>
      <c r="O5" s="616">
        <v>71.640126592433205</v>
      </c>
      <c r="P5" s="616">
        <v>146.06887910329968</v>
      </c>
      <c r="Q5" s="616">
        <v>35.107706819272735</v>
      </c>
      <c r="R5" s="616">
        <v>119.44205296984599</v>
      </c>
      <c r="S5" s="616">
        <v>128.13200549689472</v>
      </c>
      <c r="T5" s="617">
        <v>275.02439803652481</v>
      </c>
      <c r="U5" s="618">
        <f t="shared" ref="U5:U29" si="0">SUM(C5:T5)</f>
        <v>4488.9674898290159</v>
      </c>
      <c r="V5" s="619">
        <f t="shared" ref="V5:V30" si="1">+U5/$U$30</f>
        <v>1.4341410701527019E-3</v>
      </c>
      <c r="W5" s="550"/>
      <c r="X5" s="620">
        <v>10816.542347298266</v>
      </c>
      <c r="Y5" s="621"/>
      <c r="Z5"/>
      <c r="AA5"/>
      <c r="AB5"/>
      <c r="AC5" t="s">
        <v>0</v>
      </c>
      <c r="AD5">
        <v>368.19133195056975</v>
      </c>
      <c r="AE5"/>
      <c r="AF5">
        <v>176.97121204479782</v>
      </c>
      <c r="AG5">
        <v>374.69877145381287</v>
      </c>
      <c r="AH5">
        <v>766.65861841565527</v>
      </c>
      <c r="AI5">
        <v>760.27367469799321</v>
      </c>
      <c r="AJ5">
        <v>11.087503107398904</v>
      </c>
      <c r="AK5">
        <v>152.63795217578212</v>
      </c>
      <c r="AL5">
        <v>431.30185226224609</v>
      </c>
      <c r="AM5">
        <v>103.67770212393238</v>
      </c>
      <c r="AN5">
        <v>282.91670421080238</v>
      </c>
      <c r="AO5">
        <v>285.1369983677539</v>
      </c>
      <c r="AP5">
        <v>71.640126592433205</v>
      </c>
      <c r="AQ5">
        <v>146.06887910329968</v>
      </c>
      <c r="AR5">
        <v>35.107706819272735</v>
      </c>
      <c r="AS5" s="16">
        <v>10816.542347298266</v>
      </c>
      <c r="AT5">
        <v>119.44205296984599</v>
      </c>
      <c r="AU5" s="553">
        <v>128.13200549689472</v>
      </c>
      <c r="AV5" s="553">
        <v>275.02439803652481</v>
      </c>
      <c r="AW5" s="16">
        <v>15305.509837127276</v>
      </c>
    </row>
    <row r="6" spans="1:49" s="553" customFormat="1" ht="22.5" customHeight="1">
      <c r="A6" s="543"/>
      <c r="B6" s="556" t="s">
        <v>1</v>
      </c>
      <c r="C6" s="622">
        <v>2178.3861893192779</v>
      </c>
      <c r="D6" s="623">
        <v>12.846428493419074</v>
      </c>
      <c r="E6" s="623">
        <v>1437.8717271491607</v>
      </c>
      <c r="F6" s="623">
        <v>2855.9441949904881</v>
      </c>
      <c r="G6" s="623">
        <v>5200.8397915709411</v>
      </c>
      <c r="H6" s="623">
        <v>7388.5739014995861</v>
      </c>
      <c r="I6" s="623">
        <v>785.78776744000652</v>
      </c>
      <c r="J6" s="623">
        <v>1282.663457815944</v>
      </c>
      <c r="K6" s="623">
        <v>2480.44575934965</v>
      </c>
      <c r="L6" s="623">
        <v>578.68097327736348</v>
      </c>
      <c r="M6" s="623">
        <v>509.61537722754281</v>
      </c>
      <c r="N6" s="623">
        <v>25853.259930140783</v>
      </c>
      <c r="O6" s="623">
        <v>86815.097409832146</v>
      </c>
      <c r="P6" s="623">
        <v>92.225641731763716</v>
      </c>
      <c r="Q6" s="623">
        <v>3296.1245361141255</v>
      </c>
      <c r="R6" s="623">
        <v>1014.9239043253721</v>
      </c>
      <c r="S6" s="623">
        <v>2102.9003424013549</v>
      </c>
      <c r="T6" s="624">
        <v>2226.7491559134305</v>
      </c>
      <c r="U6" s="625">
        <f t="shared" si="0"/>
        <v>146112.93648859236</v>
      </c>
      <c r="V6" s="626">
        <f t="shared" si="1"/>
        <v>4.6680347668743127E-2</v>
      </c>
      <c r="W6" s="562"/>
      <c r="X6" s="627">
        <v>42852.559605117422</v>
      </c>
      <c r="Y6" s="621"/>
      <c r="Z6"/>
      <c r="AA6"/>
      <c r="AB6"/>
      <c r="AC6" t="s">
        <v>1</v>
      </c>
      <c r="AD6" s="16">
        <v>2178.3861893192779</v>
      </c>
      <c r="AE6">
        <v>12.846428493419074</v>
      </c>
      <c r="AF6" s="16">
        <v>1437.8717271491607</v>
      </c>
      <c r="AG6" s="16">
        <v>2855.9441949904881</v>
      </c>
      <c r="AH6" s="16">
        <v>5200.8397915709411</v>
      </c>
      <c r="AI6" s="16">
        <v>7388.5739014995861</v>
      </c>
      <c r="AJ6">
        <v>785.78776744000652</v>
      </c>
      <c r="AK6" s="16">
        <v>1282.663457815944</v>
      </c>
      <c r="AL6" s="16">
        <v>2480.44575934965</v>
      </c>
      <c r="AM6">
        <v>578.68097327736348</v>
      </c>
      <c r="AN6">
        <v>509.61537722754281</v>
      </c>
      <c r="AO6" s="16">
        <v>25853.259930140783</v>
      </c>
      <c r="AP6" s="16">
        <v>86815.097409832146</v>
      </c>
      <c r="AQ6">
        <v>92.225641731763716</v>
      </c>
      <c r="AR6" s="16">
        <v>3296.1245361141255</v>
      </c>
      <c r="AS6" s="16">
        <v>42852.559605117422</v>
      </c>
      <c r="AT6" s="16">
        <v>1014.9239043253721</v>
      </c>
      <c r="AU6" s="664">
        <v>2102.9003424013549</v>
      </c>
      <c r="AV6" s="664">
        <v>2226.7491559134305</v>
      </c>
      <c r="AW6" s="16">
        <v>188965.49609370896</v>
      </c>
    </row>
    <row r="7" spans="1:49" s="553" customFormat="1" ht="22.5" customHeight="1">
      <c r="A7" s="543"/>
      <c r="B7" s="556" t="s">
        <v>24</v>
      </c>
      <c r="C7" s="622">
        <v>743.6133351298065</v>
      </c>
      <c r="D7" s="623">
        <v>57.963110628279139</v>
      </c>
      <c r="E7" s="623">
        <v>444.73131849792844</v>
      </c>
      <c r="F7" s="623">
        <v>35.440773913612276</v>
      </c>
      <c r="G7" s="623">
        <v>1163.4526488597519</v>
      </c>
      <c r="H7" s="623">
        <v>761.23175269364765</v>
      </c>
      <c r="I7" s="623">
        <v>21.573387177183015</v>
      </c>
      <c r="J7" s="623">
        <v>683.0468041760704</v>
      </c>
      <c r="K7" s="623">
        <v>170.89524020701467</v>
      </c>
      <c r="L7" s="623">
        <v>115.71483358516768</v>
      </c>
      <c r="M7" s="623">
        <v>186.94358782365205</v>
      </c>
      <c r="N7" s="623">
        <v>779.74702351097994</v>
      </c>
      <c r="O7" s="623">
        <v>65755.010423343498</v>
      </c>
      <c r="P7" s="623">
        <v>3.4164626917657657</v>
      </c>
      <c r="Q7" s="623">
        <v>0.50171167709764108</v>
      </c>
      <c r="R7" s="623">
        <v>708.12252536427332</v>
      </c>
      <c r="S7" s="623">
        <v>33.093952331920853</v>
      </c>
      <c r="T7" s="624">
        <v>1271.1880486920152</v>
      </c>
      <c r="U7" s="625">
        <f t="shared" si="0"/>
        <v>72935.686940303654</v>
      </c>
      <c r="V7" s="626">
        <f t="shared" si="1"/>
        <v>2.3301586469024242E-2</v>
      </c>
      <c r="W7" s="565"/>
      <c r="X7" s="627">
        <v>11768.363453185873</v>
      </c>
      <c r="Y7" s="621"/>
      <c r="Z7"/>
      <c r="AA7"/>
      <c r="AB7"/>
      <c r="AC7" t="s">
        <v>24</v>
      </c>
      <c r="AD7">
        <v>743.6133351298065</v>
      </c>
      <c r="AE7">
        <v>57.963110628279139</v>
      </c>
      <c r="AF7">
        <v>444.73131849792844</v>
      </c>
      <c r="AG7">
        <v>35.440773913612276</v>
      </c>
      <c r="AH7" s="16">
        <v>1163.4526488597519</v>
      </c>
      <c r="AI7">
        <v>761.23175269364765</v>
      </c>
      <c r="AJ7">
        <v>21.573387177183015</v>
      </c>
      <c r="AK7">
        <v>683.0468041760704</v>
      </c>
      <c r="AL7">
        <v>170.89524020701467</v>
      </c>
      <c r="AM7">
        <v>115.71483358516768</v>
      </c>
      <c r="AN7">
        <v>186.94358782365205</v>
      </c>
      <c r="AO7">
        <v>779.74702351097994</v>
      </c>
      <c r="AP7" s="16">
        <v>65755.010423343498</v>
      </c>
      <c r="AQ7">
        <v>3.4164626917657657</v>
      </c>
      <c r="AR7">
        <v>0.50171167709764108</v>
      </c>
      <c r="AS7" s="16">
        <v>11768.363453185873</v>
      </c>
      <c r="AT7">
        <v>708.12252536427332</v>
      </c>
      <c r="AU7" s="553">
        <v>33.093952331920853</v>
      </c>
      <c r="AV7" s="664">
        <v>1271.1880486920152</v>
      </c>
      <c r="AW7" s="16">
        <v>84704.050393489553</v>
      </c>
    </row>
    <row r="8" spans="1:49" s="553" customFormat="1" ht="22.5" customHeight="1">
      <c r="A8" s="543"/>
      <c r="B8" s="556" t="s">
        <v>2</v>
      </c>
      <c r="C8" s="622">
        <v>3775.4565860989228</v>
      </c>
      <c r="D8" s="623"/>
      <c r="E8" s="623">
        <v>1688.3861502162704</v>
      </c>
      <c r="F8" s="623">
        <v>5796.7522981936154</v>
      </c>
      <c r="G8" s="623">
        <v>9059.956465572177</v>
      </c>
      <c r="H8" s="623">
        <v>9673.1320484903754</v>
      </c>
      <c r="I8" s="623">
        <v>359.56731990052748</v>
      </c>
      <c r="J8" s="623">
        <v>2569.4523234387598</v>
      </c>
      <c r="K8" s="623">
        <v>2437.4208692105908</v>
      </c>
      <c r="L8" s="623">
        <v>6406.7488725413195</v>
      </c>
      <c r="M8" s="623">
        <v>1170.685264998071</v>
      </c>
      <c r="N8" s="623">
        <v>26402.238797740476</v>
      </c>
      <c r="O8" s="623">
        <v>244665.31066109362</v>
      </c>
      <c r="P8" s="623">
        <v>1352.9633124498841</v>
      </c>
      <c r="Q8" s="623">
        <v>342.6763590654283</v>
      </c>
      <c r="R8" s="623">
        <v>1893.9935425024732</v>
      </c>
      <c r="S8" s="623">
        <v>1437.1460474842511</v>
      </c>
      <c r="T8" s="624">
        <v>5370.3773185452301</v>
      </c>
      <c r="U8" s="625">
        <f t="shared" si="0"/>
        <v>324402.26423754194</v>
      </c>
      <c r="V8" s="626">
        <f t="shared" si="1"/>
        <v>0.10364044993591807</v>
      </c>
      <c r="W8" s="567"/>
      <c r="X8" s="627">
        <v>102750.88178875514</v>
      </c>
      <c r="Y8" s="621"/>
      <c r="Z8"/>
      <c r="AA8"/>
      <c r="AB8"/>
      <c r="AC8" t="s">
        <v>2</v>
      </c>
      <c r="AD8" s="16">
        <v>3775.4565860989228</v>
      </c>
      <c r="AE8"/>
      <c r="AF8" s="16">
        <v>1688.3861502162704</v>
      </c>
      <c r="AG8" s="16">
        <v>5796.7522981936154</v>
      </c>
      <c r="AH8" s="16">
        <v>9059.956465572177</v>
      </c>
      <c r="AI8" s="16">
        <v>9673.1320484903754</v>
      </c>
      <c r="AJ8">
        <v>359.56731990052748</v>
      </c>
      <c r="AK8" s="16">
        <v>2569.4523234387598</v>
      </c>
      <c r="AL8" s="16">
        <v>2437.4208692105908</v>
      </c>
      <c r="AM8" s="16">
        <v>6406.7488725413195</v>
      </c>
      <c r="AN8" s="16">
        <v>1170.685264998071</v>
      </c>
      <c r="AO8" s="16">
        <v>26402.238797740476</v>
      </c>
      <c r="AP8" s="16">
        <v>244665.31066109362</v>
      </c>
      <c r="AQ8" s="16">
        <v>1352.9633124498841</v>
      </c>
      <c r="AR8">
        <v>342.6763590654283</v>
      </c>
      <c r="AS8" s="16">
        <v>102750.88178875514</v>
      </c>
      <c r="AT8" s="16">
        <v>1893.9935425024732</v>
      </c>
      <c r="AU8" s="664">
        <v>1437.1460474842511</v>
      </c>
      <c r="AV8" s="664">
        <v>5370.3773185452301</v>
      </c>
      <c r="AW8" s="16">
        <v>427153.14602629584</v>
      </c>
    </row>
    <row r="9" spans="1:49" s="553" customFormat="1" ht="22.5" customHeight="1">
      <c r="A9" s="543"/>
      <c r="B9" s="556" t="s">
        <v>3</v>
      </c>
      <c r="C9" s="622">
        <v>549.27018531547321</v>
      </c>
      <c r="D9" s="623"/>
      <c r="E9" s="623">
        <v>1260.2736565873295</v>
      </c>
      <c r="F9" s="623">
        <v>289.92716779857767</v>
      </c>
      <c r="G9" s="623">
        <v>2587.0158390376814</v>
      </c>
      <c r="H9" s="623">
        <v>2122.4361252041163</v>
      </c>
      <c r="I9" s="623">
        <v>117.70944242935172</v>
      </c>
      <c r="J9" s="623">
        <v>1067.0383749483103</v>
      </c>
      <c r="K9" s="623">
        <v>477.31272205802077</v>
      </c>
      <c r="L9" s="623">
        <v>1213.4041836695092</v>
      </c>
      <c r="M9" s="623">
        <v>271.82940451000599</v>
      </c>
      <c r="N9" s="623">
        <v>3638.8028767307419</v>
      </c>
      <c r="O9" s="623">
        <v>4115.1099180679448</v>
      </c>
      <c r="P9" s="623">
        <v>51.351465461169262</v>
      </c>
      <c r="Q9" s="623">
        <v>41.241956006241487</v>
      </c>
      <c r="R9" s="623">
        <v>851.88889552802027</v>
      </c>
      <c r="S9" s="623">
        <v>210.06445451390192</v>
      </c>
      <c r="T9" s="624">
        <v>2196.4563712375307</v>
      </c>
      <c r="U9" s="625">
        <f t="shared" si="0"/>
        <v>21061.133039103923</v>
      </c>
      <c r="V9" s="626">
        <f t="shared" si="1"/>
        <v>6.7286376975921056E-3</v>
      </c>
      <c r="W9" s="567"/>
      <c r="X9" s="627">
        <v>17095.641116922248</v>
      </c>
      <c r="Y9" s="621"/>
      <c r="Z9"/>
      <c r="AA9"/>
      <c r="AB9"/>
      <c r="AC9" t="s">
        <v>3</v>
      </c>
      <c r="AD9">
        <v>549.27018531547321</v>
      </c>
      <c r="AE9"/>
      <c r="AF9" s="16">
        <v>1260.2736565873295</v>
      </c>
      <c r="AG9">
        <v>289.92716779857767</v>
      </c>
      <c r="AH9" s="16">
        <v>2587.0158390376814</v>
      </c>
      <c r="AI9" s="16">
        <v>2122.4361252041163</v>
      </c>
      <c r="AJ9">
        <v>117.70944242935172</v>
      </c>
      <c r="AK9" s="16">
        <v>1067.0383749483103</v>
      </c>
      <c r="AL9">
        <v>477.31272205802077</v>
      </c>
      <c r="AM9" s="16">
        <v>1213.4041836695092</v>
      </c>
      <c r="AN9">
        <v>271.82940451000599</v>
      </c>
      <c r="AO9" s="16">
        <v>3638.8028767307419</v>
      </c>
      <c r="AP9" s="16">
        <v>4115.1099180679448</v>
      </c>
      <c r="AQ9">
        <v>51.351465461169262</v>
      </c>
      <c r="AR9">
        <v>41.241956006241487</v>
      </c>
      <c r="AS9" s="16">
        <v>17095.641116922248</v>
      </c>
      <c r="AT9">
        <v>851.88889552802027</v>
      </c>
      <c r="AU9" s="553">
        <v>210.06445451390192</v>
      </c>
      <c r="AV9" s="664">
        <v>2196.4563712375307</v>
      </c>
      <c r="AW9" s="16">
        <v>38156.774156026338</v>
      </c>
    </row>
    <row r="10" spans="1:49" s="553" customFormat="1" ht="22.5" customHeight="1">
      <c r="A10" s="543"/>
      <c r="B10" s="556" t="s">
        <v>4</v>
      </c>
      <c r="C10" s="622">
        <v>1236.984651957478</v>
      </c>
      <c r="D10" s="623">
        <v>0.3987234572645989</v>
      </c>
      <c r="E10" s="623">
        <v>1287.1518681916355</v>
      </c>
      <c r="F10" s="623">
        <v>545.34835160534237</v>
      </c>
      <c r="G10" s="623">
        <v>3481.4781694487897</v>
      </c>
      <c r="H10" s="623">
        <v>6479.5300296850164</v>
      </c>
      <c r="I10" s="623">
        <v>128.264930943612</v>
      </c>
      <c r="J10" s="623">
        <v>642.80140902229823</v>
      </c>
      <c r="K10" s="623">
        <v>1356.3128163751614</v>
      </c>
      <c r="L10" s="623">
        <v>469.21907452552682</v>
      </c>
      <c r="M10" s="623">
        <v>362.71113574717737</v>
      </c>
      <c r="N10" s="623">
        <v>824.21730572295382</v>
      </c>
      <c r="O10" s="623">
        <v>43268.269396424854</v>
      </c>
      <c r="P10" s="623">
        <v>146.28236629227413</v>
      </c>
      <c r="Q10" s="623">
        <v>65.53252298067531</v>
      </c>
      <c r="R10" s="623">
        <v>538.25321134890339</v>
      </c>
      <c r="S10" s="623">
        <v>225.57108542859427</v>
      </c>
      <c r="T10" s="624">
        <v>795.04706948150306</v>
      </c>
      <c r="U10" s="625">
        <f t="shared" si="0"/>
        <v>61853.374118639062</v>
      </c>
      <c r="V10" s="626">
        <f t="shared" si="1"/>
        <v>1.976099500654643E-2</v>
      </c>
      <c r="W10" s="565"/>
      <c r="X10" s="627">
        <v>33138.985149715285</v>
      </c>
      <c r="Y10" s="621"/>
      <c r="Z10"/>
      <c r="AA10"/>
      <c r="AB10"/>
      <c r="AC10" t="s">
        <v>4</v>
      </c>
      <c r="AD10" s="16">
        <v>1236.984651957478</v>
      </c>
      <c r="AE10">
        <v>0.3987234572645989</v>
      </c>
      <c r="AF10" s="16">
        <v>1287.1518681916355</v>
      </c>
      <c r="AG10">
        <v>545.34835160534237</v>
      </c>
      <c r="AH10" s="16">
        <v>3481.4781694487897</v>
      </c>
      <c r="AI10" s="16">
        <v>6479.5300296850164</v>
      </c>
      <c r="AJ10">
        <v>128.264930943612</v>
      </c>
      <c r="AK10">
        <v>642.80140902229823</v>
      </c>
      <c r="AL10" s="16">
        <v>1356.3128163751614</v>
      </c>
      <c r="AM10">
        <v>469.21907452552682</v>
      </c>
      <c r="AN10">
        <v>362.71113574717737</v>
      </c>
      <c r="AO10">
        <v>824.21730572295382</v>
      </c>
      <c r="AP10" s="16">
        <v>43268.269396424854</v>
      </c>
      <c r="AQ10">
        <v>146.28236629227413</v>
      </c>
      <c r="AR10">
        <v>65.53252298067531</v>
      </c>
      <c r="AS10" s="16">
        <v>33138.985149715285</v>
      </c>
      <c r="AT10">
        <v>538.25321134890339</v>
      </c>
      <c r="AU10" s="553">
        <v>225.57108542859427</v>
      </c>
      <c r="AV10" s="553">
        <v>795.04706948150306</v>
      </c>
      <c r="AW10" s="16">
        <v>94992.359268354776</v>
      </c>
    </row>
    <row r="11" spans="1:49" s="553" customFormat="1" ht="22.5" customHeight="1">
      <c r="A11" s="543"/>
      <c r="B11" s="556" t="s">
        <v>39</v>
      </c>
      <c r="C11" s="622">
        <v>1041.1365496868905</v>
      </c>
      <c r="D11" s="623"/>
      <c r="E11" s="623">
        <v>4716.5316442053954</v>
      </c>
      <c r="F11" s="623">
        <v>92.186957716158773</v>
      </c>
      <c r="G11" s="623">
        <v>8442.2766257906096</v>
      </c>
      <c r="H11" s="623">
        <v>9832.9646757233622</v>
      </c>
      <c r="I11" s="623">
        <v>829.58759373000703</v>
      </c>
      <c r="J11" s="623">
        <v>789.06740230990761</v>
      </c>
      <c r="K11" s="623">
        <v>397.2738449323727</v>
      </c>
      <c r="L11" s="623">
        <v>4418.5474304453974</v>
      </c>
      <c r="M11" s="623">
        <v>1294.3338309613971</v>
      </c>
      <c r="N11" s="623">
        <v>72599.22934071951</v>
      </c>
      <c r="O11" s="623">
        <v>372.4833548881636</v>
      </c>
      <c r="P11" s="623">
        <v>5444.2285744943147</v>
      </c>
      <c r="Q11" s="623">
        <v>2864.7579649626955</v>
      </c>
      <c r="R11" s="623">
        <v>2439.0670829940373</v>
      </c>
      <c r="S11" s="623">
        <v>1652.1402071392311</v>
      </c>
      <c r="T11" s="624">
        <v>9525.8309285090691</v>
      </c>
      <c r="U11" s="625">
        <f t="shared" si="0"/>
        <v>126751.64400920851</v>
      </c>
      <c r="V11" s="626">
        <f t="shared" si="1"/>
        <v>4.0494777205415791E-2</v>
      </c>
      <c r="W11" s="567"/>
      <c r="X11" s="627">
        <v>70213.096683093216</v>
      </c>
      <c r="Y11" s="621"/>
      <c r="Z11"/>
      <c r="AA11"/>
      <c r="AB11"/>
      <c r="AC11" t="s">
        <v>39</v>
      </c>
      <c r="AD11" s="16">
        <v>1041.1365496868905</v>
      </c>
      <c r="AE11"/>
      <c r="AF11" s="16">
        <v>4716.5316442053954</v>
      </c>
      <c r="AG11">
        <v>92.186957716158773</v>
      </c>
      <c r="AH11" s="16">
        <v>8442.2766257906096</v>
      </c>
      <c r="AI11" s="16">
        <v>9832.9646757233622</v>
      </c>
      <c r="AJ11">
        <v>829.58759373000703</v>
      </c>
      <c r="AK11">
        <v>789.06740230990761</v>
      </c>
      <c r="AL11">
        <v>397.2738449323727</v>
      </c>
      <c r="AM11" s="16">
        <v>4418.5474304453974</v>
      </c>
      <c r="AN11" s="16">
        <v>1294.3338309613971</v>
      </c>
      <c r="AO11" s="16">
        <v>72599.22934071951</v>
      </c>
      <c r="AP11">
        <v>372.4833548881636</v>
      </c>
      <c r="AQ11" s="16">
        <v>5444.2285744943147</v>
      </c>
      <c r="AR11" s="16">
        <v>2864.7579649626955</v>
      </c>
      <c r="AS11" s="16">
        <v>70213.096683093216</v>
      </c>
      <c r="AT11" s="16">
        <v>2439.0670829940373</v>
      </c>
      <c r="AU11" s="664">
        <v>1652.1402071392311</v>
      </c>
      <c r="AV11" s="664">
        <v>9525.8309285090691</v>
      </c>
      <c r="AW11" s="16">
        <v>196964.74069230258</v>
      </c>
    </row>
    <row r="12" spans="1:49" s="553" customFormat="1" ht="22.5" customHeight="1">
      <c r="A12" s="543"/>
      <c r="B12" s="556" t="s">
        <v>5</v>
      </c>
      <c r="C12" s="622">
        <v>3445.9270713670317</v>
      </c>
      <c r="D12" s="623">
        <v>901.25303743676761</v>
      </c>
      <c r="E12" s="623">
        <v>1895.5220618177959</v>
      </c>
      <c r="F12" s="623">
        <v>443.69515308343881</v>
      </c>
      <c r="G12" s="623">
        <v>5964.7768324693525</v>
      </c>
      <c r="H12" s="623">
        <v>6471.5932945652648</v>
      </c>
      <c r="I12" s="623">
        <v>200.729570220352</v>
      </c>
      <c r="J12" s="623">
        <v>2303.0692009505219</v>
      </c>
      <c r="K12" s="623">
        <v>4854.6419369288033</v>
      </c>
      <c r="L12" s="623">
        <v>1581.5679996864633</v>
      </c>
      <c r="M12" s="623">
        <v>899.00280205372837</v>
      </c>
      <c r="N12" s="623">
        <v>10569.830030642179</v>
      </c>
      <c r="O12" s="623">
        <v>114805.15611611317</v>
      </c>
      <c r="P12" s="623">
        <v>1.9863345840390629</v>
      </c>
      <c r="Q12" s="623">
        <v>2.4298441537051501</v>
      </c>
      <c r="R12" s="623">
        <v>1567.1785484762436</v>
      </c>
      <c r="S12" s="623">
        <v>1693.1054297838912</v>
      </c>
      <c r="T12" s="624">
        <v>3545.370050109871</v>
      </c>
      <c r="U12" s="625">
        <f t="shared" si="0"/>
        <v>161146.83531444264</v>
      </c>
      <c r="V12" s="626">
        <f t="shared" si="1"/>
        <v>5.1483396877614454E-2</v>
      </c>
      <c r="W12" s="565"/>
      <c r="X12" s="627">
        <v>52014.603822544326</v>
      </c>
      <c r="Y12" s="621"/>
      <c r="Z12"/>
      <c r="AA12"/>
      <c r="AB12"/>
      <c r="AC12" t="s">
        <v>5</v>
      </c>
      <c r="AD12" s="16">
        <v>3445.9270713670317</v>
      </c>
      <c r="AE12">
        <v>901.25303743676761</v>
      </c>
      <c r="AF12" s="16">
        <v>1895.5220618177959</v>
      </c>
      <c r="AG12">
        <v>443.69515308343881</v>
      </c>
      <c r="AH12" s="16">
        <v>5964.7768324693525</v>
      </c>
      <c r="AI12" s="16">
        <v>6471.5932945652648</v>
      </c>
      <c r="AJ12">
        <v>200.729570220352</v>
      </c>
      <c r="AK12" s="16">
        <v>2303.0692009505219</v>
      </c>
      <c r="AL12" s="16">
        <v>4854.6419369288033</v>
      </c>
      <c r="AM12" s="16">
        <v>1581.5679996864633</v>
      </c>
      <c r="AN12">
        <v>899.00280205372837</v>
      </c>
      <c r="AO12" s="16">
        <v>10569.830030642179</v>
      </c>
      <c r="AP12" s="16">
        <v>114805.15611611317</v>
      </c>
      <c r="AQ12">
        <v>1.9863345840390629</v>
      </c>
      <c r="AR12">
        <v>2.4298441537051501</v>
      </c>
      <c r="AS12" s="16">
        <v>52014.603822544326</v>
      </c>
      <c r="AT12" s="16">
        <v>1567.1785484762436</v>
      </c>
      <c r="AU12" s="664">
        <v>1693.1054297838912</v>
      </c>
      <c r="AV12" s="664">
        <v>3545.370050109871</v>
      </c>
      <c r="AW12" s="16">
        <v>213161.43913698642</v>
      </c>
    </row>
    <row r="13" spans="1:49" s="553" customFormat="1" ht="22.5" customHeight="1">
      <c r="A13" s="543"/>
      <c r="B13" s="556" t="s">
        <v>6</v>
      </c>
      <c r="C13" s="622">
        <v>182.46202178366309</v>
      </c>
      <c r="D13" s="623"/>
      <c r="E13" s="623">
        <v>1040.3816680967464</v>
      </c>
      <c r="F13" s="623">
        <v>5.9657642817353276</v>
      </c>
      <c r="G13" s="623">
        <v>1033.6062564365018</v>
      </c>
      <c r="H13" s="623">
        <v>699.23146745606425</v>
      </c>
      <c r="I13" s="623">
        <v>24.910447331623573</v>
      </c>
      <c r="J13" s="623">
        <v>930.88231214372252</v>
      </c>
      <c r="K13" s="623">
        <v>164.53110200691987</v>
      </c>
      <c r="L13" s="623">
        <v>83.647590771024397</v>
      </c>
      <c r="M13" s="623">
        <v>116.2490213608562</v>
      </c>
      <c r="N13" s="623">
        <v>2186.6320102165223</v>
      </c>
      <c r="O13" s="623">
        <v>6811.079647814382</v>
      </c>
      <c r="P13" s="623">
        <v>2.7905875316780371</v>
      </c>
      <c r="Q13" s="623">
        <v>94.632797335984051</v>
      </c>
      <c r="R13" s="623">
        <v>563.24456108486413</v>
      </c>
      <c r="S13" s="623">
        <v>39.540623120592826</v>
      </c>
      <c r="T13" s="624">
        <v>1058.0009206108998</v>
      </c>
      <c r="U13" s="625">
        <f t="shared" si="0"/>
        <v>15037.788799383779</v>
      </c>
      <c r="V13" s="626">
        <f t="shared" si="1"/>
        <v>4.8042919825868518E-3</v>
      </c>
      <c r="W13" s="567"/>
      <c r="X13" s="627">
        <v>5532.4382777442279</v>
      </c>
      <c r="Y13" s="621"/>
      <c r="Z13"/>
      <c r="AA13"/>
      <c r="AB13"/>
      <c r="AC13" t="s">
        <v>6</v>
      </c>
      <c r="AD13">
        <v>182.46202178366309</v>
      </c>
      <c r="AE13"/>
      <c r="AF13" s="16">
        <v>1040.3816680967464</v>
      </c>
      <c r="AG13">
        <v>5.9657642817353276</v>
      </c>
      <c r="AH13" s="16">
        <v>1033.6062564365018</v>
      </c>
      <c r="AI13">
        <v>699.23146745606425</v>
      </c>
      <c r="AJ13">
        <v>24.910447331623573</v>
      </c>
      <c r="AK13">
        <v>930.88231214372252</v>
      </c>
      <c r="AL13">
        <v>164.53110200691987</v>
      </c>
      <c r="AM13">
        <v>83.647590771024397</v>
      </c>
      <c r="AN13">
        <v>116.2490213608562</v>
      </c>
      <c r="AO13" s="16">
        <v>2186.6320102165223</v>
      </c>
      <c r="AP13" s="16">
        <v>6811.079647814382</v>
      </c>
      <c r="AQ13">
        <v>2.7905875316780371</v>
      </c>
      <c r="AR13">
        <v>94.632797335984051</v>
      </c>
      <c r="AS13" s="16">
        <v>5532.4382777442279</v>
      </c>
      <c r="AT13">
        <v>563.24456108486413</v>
      </c>
      <c r="AU13" s="553">
        <v>39.540623120592826</v>
      </c>
      <c r="AV13" s="664">
        <v>1058.0009206108998</v>
      </c>
      <c r="AW13" s="16">
        <v>20570.227077128002</v>
      </c>
    </row>
    <row r="14" spans="1:49" s="553" customFormat="1" ht="22.5" customHeight="1">
      <c r="A14" s="543"/>
      <c r="B14" s="556" t="s">
        <v>69</v>
      </c>
      <c r="C14" s="622">
        <v>751.79110329702041</v>
      </c>
      <c r="D14" s="623">
        <v>0.31749216229071497</v>
      </c>
      <c r="E14" s="623">
        <v>1511.7311283472152</v>
      </c>
      <c r="F14" s="623">
        <v>146.45097296356965</v>
      </c>
      <c r="G14" s="623">
        <v>3234.1784868012769</v>
      </c>
      <c r="H14" s="623">
        <v>3703.7473346892821</v>
      </c>
      <c r="I14" s="623">
        <v>163.05705568806169</v>
      </c>
      <c r="J14" s="623">
        <v>1118.9470746600227</v>
      </c>
      <c r="K14" s="623">
        <v>552.52880772680658</v>
      </c>
      <c r="L14" s="623">
        <v>902.8246146418229</v>
      </c>
      <c r="M14" s="623">
        <v>316.42593746817249</v>
      </c>
      <c r="N14" s="623">
        <v>700.14069462361101</v>
      </c>
      <c r="O14" s="623">
        <v>3438.0829806606234</v>
      </c>
      <c r="P14" s="623">
        <v>4.4639928378828779</v>
      </c>
      <c r="Q14" s="623">
        <v>1.9911340130566417</v>
      </c>
      <c r="R14" s="623">
        <v>642.29202053305426</v>
      </c>
      <c r="S14" s="623">
        <v>371.87736030970422</v>
      </c>
      <c r="T14" s="624">
        <v>1886.6692980679607</v>
      </c>
      <c r="U14" s="625">
        <f t="shared" si="0"/>
        <v>19447.517489491434</v>
      </c>
      <c r="V14" s="626">
        <f t="shared" si="1"/>
        <v>6.2131177397444183E-3</v>
      </c>
      <c r="W14" s="565"/>
      <c r="X14" s="627">
        <v>21322.746946103183</v>
      </c>
      <c r="Y14" s="621"/>
      <c r="Z14"/>
      <c r="AA14"/>
      <c r="AB14"/>
      <c r="AC14" t="s">
        <v>69</v>
      </c>
      <c r="AD14">
        <v>751.79110329702041</v>
      </c>
      <c r="AE14">
        <v>0.31749216229071497</v>
      </c>
      <c r="AF14" s="16">
        <v>1511.7311283472152</v>
      </c>
      <c r="AG14">
        <v>146.45097296356965</v>
      </c>
      <c r="AH14" s="16">
        <v>3234.1784868012769</v>
      </c>
      <c r="AI14" s="16">
        <v>3703.7473346892821</v>
      </c>
      <c r="AJ14">
        <v>163.05705568806169</v>
      </c>
      <c r="AK14" s="16">
        <v>1118.9470746600227</v>
      </c>
      <c r="AL14">
        <v>552.52880772680658</v>
      </c>
      <c r="AM14">
        <v>902.8246146418229</v>
      </c>
      <c r="AN14">
        <v>316.42593746817249</v>
      </c>
      <c r="AO14">
        <v>700.14069462361101</v>
      </c>
      <c r="AP14" s="16">
        <v>3438.0829806606234</v>
      </c>
      <c r="AQ14">
        <v>4.4639928378828779</v>
      </c>
      <c r="AR14">
        <v>1.9911340130566417</v>
      </c>
      <c r="AS14" s="16">
        <v>21322.746946103183</v>
      </c>
      <c r="AT14">
        <v>642.29202053305426</v>
      </c>
      <c r="AU14" s="553">
        <v>371.87736030970422</v>
      </c>
      <c r="AV14" s="664">
        <v>1886.6692980679607</v>
      </c>
      <c r="AW14" s="16">
        <v>40770.264435594421</v>
      </c>
    </row>
    <row r="15" spans="1:49" s="553" customFormat="1" ht="22.5" customHeight="1">
      <c r="A15" s="543"/>
      <c r="B15" s="556" t="s">
        <v>8</v>
      </c>
      <c r="C15" s="622">
        <v>2993.9007544770907</v>
      </c>
      <c r="D15" s="623"/>
      <c r="E15" s="623">
        <v>1419.2641481628987</v>
      </c>
      <c r="F15" s="623">
        <v>34204.596543420746</v>
      </c>
      <c r="G15" s="623">
        <v>5308.8914204545226</v>
      </c>
      <c r="H15" s="623">
        <v>9937.2445776930872</v>
      </c>
      <c r="I15" s="623">
        <v>339.17204968096326</v>
      </c>
      <c r="J15" s="623">
        <v>1528.5835930407154</v>
      </c>
      <c r="K15" s="623">
        <v>2531.2206474762406</v>
      </c>
      <c r="L15" s="623">
        <v>6077.8014683442643</v>
      </c>
      <c r="M15" s="623">
        <v>824.89904956209466</v>
      </c>
      <c r="N15" s="623">
        <v>47528.548572272739</v>
      </c>
      <c r="O15" s="623">
        <v>74403.719732569909</v>
      </c>
      <c r="P15" s="623">
        <v>1174.8171816475424</v>
      </c>
      <c r="Q15" s="623">
        <v>1314.3813741092156</v>
      </c>
      <c r="R15" s="623">
        <v>1462.8854547478988</v>
      </c>
      <c r="S15" s="623">
        <v>2217.5373939392462</v>
      </c>
      <c r="T15" s="624">
        <v>3760.5812588345352</v>
      </c>
      <c r="U15" s="625">
        <f t="shared" si="0"/>
        <v>197028.04522043373</v>
      </c>
      <c r="V15" s="626">
        <f t="shared" si="1"/>
        <v>6.2946771671382865E-2</v>
      </c>
      <c r="W15" s="567"/>
      <c r="X15" s="627">
        <v>49321.788962372673</v>
      </c>
      <c r="Y15" s="621"/>
      <c r="Z15"/>
      <c r="AA15"/>
      <c r="AB15"/>
      <c r="AC15" t="s">
        <v>8</v>
      </c>
      <c r="AD15" s="16">
        <v>2993.9007544770907</v>
      </c>
      <c r="AE15"/>
      <c r="AF15" s="16">
        <v>1419.2641481628987</v>
      </c>
      <c r="AG15" s="16">
        <v>34204.596543420746</v>
      </c>
      <c r="AH15" s="16">
        <v>5308.8914204545226</v>
      </c>
      <c r="AI15" s="16">
        <v>9937.2445776930872</v>
      </c>
      <c r="AJ15">
        <v>339.17204968096326</v>
      </c>
      <c r="AK15" s="16">
        <v>1528.5835930407154</v>
      </c>
      <c r="AL15" s="16">
        <v>2531.2206474762406</v>
      </c>
      <c r="AM15" s="16">
        <v>6077.8014683442643</v>
      </c>
      <c r="AN15">
        <v>824.89904956209466</v>
      </c>
      <c r="AO15" s="16">
        <v>47528.548572272739</v>
      </c>
      <c r="AP15" s="16">
        <v>74403.719732569909</v>
      </c>
      <c r="AQ15" s="16">
        <v>1174.8171816475424</v>
      </c>
      <c r="AR15" s="16">
        <v>1314.3813741092156</v>
      </c>
      <c r="AS15" s="16">
        <v>49321.788962372673</v>
      </c>
      <c r="AT15" s="16">
        <v>1462.8854547478988</v>
      </c>
      <c r="AU15" s="664">
        <v>2217.5373939392462</v>
      </c>
      <c r="AV15" s="664">
        <v>3760.5812588345352</v>
      </c>
      <c r="AW15" s="16">
        <v>246349.83418280625</v>
      </c>
    </row>
    <row r="16" spans="1:49" s="553" customFormat="1" ht="22.5" customHeight="1">
      <c r="A16" s="543"/>
      <c r="B16" s="556" t="s">
        <v>55</v>
      </c>
      <c r="C16" s="622">
        <v>1727.3826382164291</v>
      </c>
      <c r="D16" s="623"/>
      <c r="E16" s="623">
        <v>2733.8546649241757</v>
      </c>
      <c r="F16" s="623">
        <v>294.21142432188776</v>
      </c>
      <c r="G16" s="623">
        <v>7505.9900347334387</v>
      </c>
      <c r="H16" s="623">
        <v>9728.3134596943364</v>
      </c>
      <c r="I16" s="623">
        <v>487.47892236560494</v>
      </c>
      <c r="J16" s="623">
        <v>2562.872779621644</v>
      </c>
      <c r="K16" s="623">
        <v>2480.9334562291933</v>
      </c>
      <c r="L16" s="623">
        <v>1319.0523856747409</v>
      </c>
      <c r="M16" s="623">
        <v>1237.8365433571623</v>
      </c>
      <c r="N16" s="623">
        <v>12697.595804108127</v>
      </c>
      <c r="O16" s="623">
        <v>66011.02544481949</v>
      </c>
      <c r="P16" s="623">
        <v>0.12804074044400801</v>
      </c>
      <c r="Q16" s="623">
        <v>35.337026074127863</v>
      </c>
      <c r="R16" s="623">
        <v>1998.0350931574314</v>
      </c>
      <c r="S16" s="623">
        <v>1109.2002266564512</v>
      </c>
      <c r="T16" s="624">
        <v>3953.027331430505</v>
      </c>
      <c r="U16" s="625">
        <f t="shared" si="0"/>
        <v>115882.27527612519</v>
      </c>
      <c r="V16" s="626">
        <f t="shared" si="1"/>
        <v>3.7022217392481578E-2</v>
      </c>
      <c r="W16" s="569"/>
      <c r="X16" s="627">
        <v>45084.984099286659</v>
      </c>
      <c r="Y16" s="621"/>
      <c r="Z16"/>
      <c r="AA16"/>
      <c r="AB16"/>
      <c r="AC16" t="s">
        <v>55</v>
      </c>
      <c r="AD16" s="16">
        <v>1727.3826382164291</v>
      </c>
      <c r="AE16"/>
      <c r="AF16" s="16">
        <v>2733.8546649241757</v>
      </c>
      <c r="AG16">
        <v>294.21142432188776</v>
      </c>
      <c r="AH16" s="16">
        <v>7505.9900347334387</v>
      </c>
      <c r="AI16" s="16">
        <v>9728.3134596943364</v>
      </c>
      <c r="AJ16">
        <v>487.47892236560494</v>
      </c>
      <c r="AK16" s="16">
        <v>2562.872779621644</v>
      </c>
      <c r="AL16" s="16">
        <v>2480.9334562291933</v>
      </c>
      <c r="AM16" s="16">
        <v>1319.0523856747409</v>
      </c>
      <c r="AN16" s="16">
        <v>1237.8365433571623</v>
      </c>
      <c r="AO16" s="16">
        <v>12697.595804108127</v>
      </c>
      <c r="AP16" s="16">
        <v>66011.02544481949</v>
      </c>
      <c r="AQ16">
        <v>0.12804074044400801</v>
      </c>
      <c r="AR16">
        <v>35.337026074127863</v>
      </c>
      <c r="AS16" s="16">
        <v>45084.984099286659</v>
      </c>
      <c r="AT16" s="16">
        <v>1998.0350931574314</v>
      </c>
      <c r="AU16" s="664">
        <v>1109.2002266564512</v>
      </c>
      <c r="AV16" s="664">
        <v>3953.027331430505</v>
      </c>
      <c r="AW16" s="16">
        <v>160967.259375411</v>
      </c>
    </row>
    <row r="17" spans="1:49" s="553" customFormat="1" ht="22.5" customHeight="1">
      <c r="A17" s="543"/>
      <c r="B17" s="556" t="s">
        <v>10</v>
      </c>
      <c r="C17" s="622">
        <v>4345.4748113681644</v>
      </c>
      <c r="D17" s="623">
        <v>7.0653630928937332</v>
      </c>
      <c r="E17" s="623">
        <v>1741.1222723812552</v>
      </c>
      <c r="F17" s="623">
        <v>10463.92172937742</v>
      </c>
      <c r="G17" s="623">
        <v>10358.945488066194</v>
      </c>
      <c r="H17" s="623">
        <v>21123.976284971959</v>
      </c>
      <c r="I17" s="623">
        <v>505.36768390064901</v>
      </c>
      <c r="J17" s="623">
        <v>2688.0883313820937</v>
      </c>
      <c r="K17" s="623">
        <v>2582.3188733241882</v>
      </c>
      <c r="L17" s="623">
        <v>2627.5444151662441</v>
      </c>
      <c r="M17" s="623">
        <v>1849.1968334560704</v>
      </c>
      <c r="N17" s="623">
        <v>35218.594780024723</v>
      </c>
      <c r="O17" s="623">
        <v>14457.855880159421</v>
      </c>
      <c r="P17" s="623">
        <v>376.23935713910794</v>
      </c>
      <c r="Q17" s="623">
        <v>816.29351519928787</v>
      </c>
      <c r="R17" s="623">
        <v>2216.2851396620968</v>
      </c>
      <c r="S17" s="623">
        <v>1799.3283970615523</v>
      </c>
      <c r="T17" s="624">
        <v>3282.7161312839912</v>
      </c>
      <c r="U17" s="625">
        <f t="shared" si="0"/>
        <v>116460.33528701734</v>
      </c>
      <c r="V17" s="626">
        <f t="shared" si="1"/>
        <v>3.7206896743470802E-2</v>
      </c>
      <c r="W17" s="567"/>
      <c r="X17" s="627">
        <v>85804.90092165934</v>
      </c>
      <c r="Y17" s="621"/>
      <c r="Z17"/>
      <c r="AA17"/>
      <c r="AB17"/>
      <c r="AC17" t="s">
        <v>10</v>
      </c>
      <c r="AD17" s="16">
        <v>4345.4748113681644</v>
      </c>
      <c r="AE17">
        <v>7.0653630928937332</v>
      </c>
      <c r="AF17" s="16">
        <v>1741.1222723812552</v>
      </c>
      <c r="AG17" s="16">
        <v>10463.92172937742</v>
      </c>
      <c r="AH17" s="16">
        <v>10358.945488066194</v>
      </c>
      <c r="AI17" s="16">
        <v>21123.976284971959</v>
      </c>
      <c r="AJ17">
        <v>505.36768390064901</v>
      </c>
      <c r="AK17" s="16">
        <v>2688.0883313820937</v>
      </c>
      <c r="AL17" s="16">
        <v>2582.3188733241882</v>
      </c>
      <c r="AM17" s="16">
        <v>2627.5444151662441</v>
      </c>
      <c r="AN17" s="16">
        <v>1849.1968334560704</v>
      </c>
      <c r="AO17" s="16">
        <v>35218.594780024723</v>
      </c>
      <c r="AP17" s="16">
        <v>14457.855880159421</v>
      </c>
      <c r="AQ17">
        <v>376.23935713910794</v>
      </c>
      <c r="AR17">
        <v>816.29351519928787</v>
      </c>
      <c r="AS17" s="16">
        <v>85804.90092165934</v>
      </c>
      <c r="AT17" s="16">
        <v>2216.2851396620968</v>
      </c>
      <c r="AU17" s="664">
        <v>1799.3283970615523</v>
      </c>
      <c r="AV17" s="664">
        <v>3282.7161312839912</v>
      </c>
      <c r="AW17" s="16">
        <v>202265.23620867802</v>
      </c>
    </row>
    <row r="18" spans="1:49" s="553" customFormat="1" ht="22.5" customHeight="1">
      <c r="A18" s="543"/>
      <c r="B18" s="556" t="s">
        <v>11</v>
      </c>
      <c r="C18" s="622">
        <v>1790.3721948040359</v>
      </c>
      <c r="D18" s="623">
        <v>7.488203226089075</v>
      </c>
      <c r="E18" s="623">
        <v>1113.6797572102907</v>
      </c>
      <c r="F18" s="623">
        <v>7351.0301304309905</v>
      </c>
      <c r="G18" s="623">
        <v>4882.1107634017144</v>
      </c>
      <c r="H18" s="623">
        <v>22340.391144593588</v>
      </c>
      <c r="I18" s="623">
        <v>521.67597083240014</v>
      </c>
      <c r="J18" s="623">
        <v>1556.5916323094823</v>
      </c>
      <c r="K18" s="623">
        <v>2512.6844408615211</v>
      </c>
      <c r="L18" s="623">
        <v>1368.4926731402986</v>
      </c>
      <c r="M18" s="623">
        <v>907.72669709604531</v>
      </c>
      <c r="N18" s="623">
        <v>13420.190449453861</v>
      </c>
      <c r="O18" s="623">
        <v>67.470542817306821</v>
      </c>
      <c r="P18" s="623">
        <v>147.10120725841091</v>
      </c>
      <c r="Q18" s="623">
        <v>185.42102570750922</v>
      </c>
      <c r="R18" s="623">
        <v>1827.0002831442896</v>
      </c>
      <c r="S18" s="623">
        <v>1149.8523835724495</v>
      </c>
      <c r="T18" s="624">
        <v>2352.0711865478088</v>
      </c>
      <c r="U18" s="625">
        <f t="shared" si="0"/>
        <v>63501.350686408092</v>
      </c>
      <c r="V18" s="626">
        <f t="shared" si="1"/>
        <v>2.0287492666385104E-2</v>
      </c>
      <c r="W18" s="569"/>
      <c r="X18" s="627">
        <v>49340.578959171413</v>
      </c>
      <c r="Y18" s="621"/>
      <c r="Z18"/>
      <c r="AA18"/>
      <c r="AB18"/>
      <c r="AC18" t="s">
        <v>11</v>
      </c>
      <c r="AD18" s="16">
        <v>1790.3721948040359</v>
      </c>
      <c r="AE18">
        <v>7.488203226089075</v>
      </c>
      <c r="AF18" s="16">
        <v>1113.6797572102907</v>
      </c>
      <c r="AG18" s="16">
        <v>7351.0301304309905</v>
      </c>
      <c r="AH18" s="16">
        <v>4882.1107634017144</v>
      </c>
      <c r="AI18" s="16">
        <v>22340.391144593588</v>
      </c>
      <c r="AJ18">
        <v>521.67597083240014</v>
      </c>
      <c r="AK18" s="16">
        <v>1556.5916323094823</v>
      </c>
      <c r="AL18" s="16">
        <v>2512.6844408615211</v>
      </c>
      <c r="AM18" s="16">
        <v>1368.4926731402986</v>
      </c>
      <c r="AN18">
        <v>907.72669709604531</v>
      </c>
      <c r="AO18" s="16">
        <v>13420.190449453861</v>
      </c>
      <c r="AP18">
        <v>67.470542817306821</v>
      </c>
      <c r="AQ18">
        <v>147.10120725841091</v>
      </c>
      <c r="AR18">
        <v>185.42102570750922</v>
      </c>
      <c r="AS18" s="16">
        <v>49340.578959171413</v>
      </c>
      <c r="AT18" s="16">
        <v>1827.0002831442896</v>
      </c>
      <c r="AU18" s="664">
        <v>1149.8523835724495</v>
      </c>
      <c r="AV18" s="664">
        <v>2352.0711865478088</v>
      </c>
      <c r="AW18" s="16">
        <v>112841.92964557963</v>
      </c>
    </row>
    <row r="19" spans="1:49" s="553" customFormat="1" ht="22.5" customHeight="1">
      <c r="A19" s="543"/>
      <c r="B19" s="556" t="s">
        <v>12</v>
      </c>
      <c r="C19" s="622">
        <v>84466.518032304579</v>
      </c>
      <c r="D19" s="623">
        <v>3.2718223016347601</v>
      </c>
      <c r="E19" s="623">
        <v>37210.837197120243</v>
      </c>
      <c r="F19" s="623">
        <v>22167.269841148252</v>
      </c>
      <c r="G19" s="623">
        <v>92575.446629360013</v>
      </c>
      <c r="H19" s="623">
        <v>162312.87001002414</v>
      </c>
      <c r="I19" s="623">
        <v>10706.083435915765</v>
      </c>
      <c r="J19" s="623">
        <v>30334.749609865241</v>
      </c>
      <c r="K19" s="623">
        <v>26207.541286958342</v>
      </c>
      <c r="L19" s="623">
        <v>93472.358772948763</v>
      </c>
      <c r="M19" s="623">
        <v>30223.909604843237</v>
      </c>
      <c r="N19" s="623">
        <v>414279.53680243355</v>
      </c>
      <c r="O19" s="623">
        <v>45605.499943090108</v>
      </c>
      <c r="P19" s="623">
        <v>2136.9325224534787</v>
      </c>
      <c r="Q19" s="623">
        <v>2293.2526716512593</v>
      </c>
      <c r="R19" s="623">
        <v>25315.287134630613</v>
      </c>
      <c r="S19" s="623">
        <v>29551.028110977142</v>
      </c>
      <c r="T19" s="624">
        <v>53616.068436227855</v>
      </c>
      <c r="U19" s="625">
        <f t="shared" si="0"/>
        <v>1162478.461864254</v>
      </c>
      <c r="V19" s="626">
        <f t="shared" si="1"/>
        <v>0.37139010454071469</v>
      </c>
      <c r="W19" s="567"/>
      <c r="X19" s="627">
        <v>935697.12431788002</v>
      </c>
      <c r="Y19" s="621"/>
      <c r="Z19"/>
      <c r="AA19"/>
      <c r="AB19"/>
      <c r="AC19" t="s">
        <v>12</v>
      </c>
      <c r="AD19" s="16">
        <v>84466.518032304579</v>
      </c>
      <c r="AE19">
        <v>3.2718223016347601</v>
      </c>
      <c r="AF19" s="16">
        <v>37210.837197120243</v>
      </c>
      <c r="AG19" s="16">
        <v>22167.269841148252</v>
      </c>
      <c r="AH19" s="16">
        <v>92575.446629360013</v>
      </c>
      <c r="AI19" s="16">
        <v>162312.87001002414</v>
      </c>
      <c r="AJ19" s="16">
        <v>10706.083435915765</v>
      </c>
      <c r="AK19" s="16">
        <v>30334.749609865241</v>
      </c>
      <c r="AL19" s="16">
        <v>26207.541286958342</v>
      </c>
      <c r="AM19" s="16">
        <v>93472.358772948763</v>
      </c>
      <c r="AN19" s="16">
        <v>30223.909604843237</v>
      </c>
      <c r="AO19" s="16">
        <v>414279.53680243355</v>
      </c>
      <c r="AP19" s="16">
        <v>45605.499943090108</v>
      </c>
      <c r="AQ19" s="16">
        <v>2136.9325224534787</v>
      </c>
      <c r="AR19" s="16">
        <v>2293.2526716512593</v>
      </c>
      <c r="AS19" s="16">
        <v>935697.12431788002</v>
      </c>
      <c r="AT19" s="16">
        <v>25315.287134630613</v>
      </c>
      <c r="AU19" s="664">
        <v>29551.028110977142</v>
      </c>
      <c r="AV19" s="664">
        <v>53616.068436227855</v>
      </c>
      <c r="AW19" s="16">
        <v>2098175.586182157</v>
      </c>
    </row>
    <row r="20" spans="1:49" s="553" customFormat="1" ht="22.5" customHeight="1">
      <c r="A20" s="543"/>
      <c r="B20" s="556" t="s">
        <v>13</v>
      </c>
      <c r="C20" s="622">
        <v>1160.0662367761324</v>
      </c>
      <c r="D20" s="623"/>
      <c r="E20" s="623">
        <v>17.576899342500351</v>
      </c>
      <c r="F20" s="623">
        <v>694.23796526162062</v>
      </c>
      <c r="G20" s="623">
        <v>3457.9400595383468</v>
      </c>
      <c r="H20" s="623">
        <v>2400.0048622817826</v>
      </c>
      <c r="I20" s="623">
        <v>99.337471047876406</v>
      </c>
      <c r="J20" s="623">
        <v>821.90393856645869</v>
      </c>
      <c r="K20" s="623">
        <v>478.80070990228648</v>
      </c>
      <c r="L20" s="623">
        <v>597.59924143342687</v>
      </c>
      <c r="M20" s="623">
        <v>2448.8412720402998</v>
      </c>
      <c r="N20" s="623">
        <v>213.06717798726359</v>
      </c>
      <c r="O20" s="623">
        <v>3920.0675352288226</v>
      </c>
      <c r="P20" s="623">
        <v>2158.8582066410809</v>
      </c>
      <c r="Q20" s="623">
        <v>94.013828751555963</v>
      </c>
      <c r="R20" s="623">
        <v>311.17544568476677</v>
      </c>
      <c r="S20" s="623">
        <v>1511.8850546083338</v>
      </c>
      <c r="T20" s="624">
        <v>769.24071850586404</v>
      </c>
      <c r="U20" s="625">
        <f t="shared" si="0"/>
        <v>21154.61662359842</v>
      </c>
      <c r="V20" s="626">
        <f t="shared" si="1"/>
        <v>6.7585039526301335E-3</v>
      </c>
      <c r="W20" s="569"/>
      <c r="X20" s="627">
        <v>40305.870748267749</v>
      </c>
      <c r="Y20" s="621"/>
      <c r="Z20"/>
      <c r="AA20"/>
      <c r="AB20"/>
      <c r="AC20" t="s">
        <v>13</v>
      </c>
      <c r="AD20" s="16">
        <v>1160.0662367761324</v>
      </c>
      <c r="AE20"/>
      <c r="AF20">
        <v>17.576899342500351</v>
      </c>
      <c r="AG20">
        <v>694.23796526162062</v>
      </c>
      <c r="AH20" s="16">
        <v>3457.9400595383468</v>
      </c>
      <c r="AI20" s="16">
        <v>2400.0048622817826</v>
      </c>
      <c r="AJ20">
        <v>99.337471047876406</v>
      </c>
      <c r="AK20">
        <v>821.90393856645869</v>
      </c>
      <c r="AL20">
        <v>478.80070990228648</v>
      </c>
      <c r="AM20">
        <v>597.59924143342687</v>
      </c>
      <c r="AN20" s="16">
        <v>2448.8412720402998</v>
      </c>
      <c r="AO20">
        <v>213.06717798726359</v>
      </c>
      <c r="AP20" s="16">
        <v>3920.0675352288226</v>
      </c>
      <c r="AQ20" s="16">
        <v>2158.8582066410809</v>
      </c>
      <c r="AR20">
        <v>94.013828751555963</v>
      </c>
      <c r="AS20" s="16">
        <v>40305.870748267749</v>
      </c>
      <c r="AT20">
        <v>311.17544568476677</v>
      </c>
      <c r="AU20" s="664">
        <v>1511.8850546083338</v>
      </c>
      <c r="AV20" s="553">
        <v>769.24071850586404</v>
      </c>
      <c r="AW20" s="16">
        <v>61460.487371866191</v>
      </c>
    </row>
    <row r="21" spans="1:49" s="553" customFormat="1" ht="22.5" customHeight="1">
      <c r="A21" s="543"/>
      <c r="B21" s="556" t="s">
        <v>14</v>
      </c>
      <c r="C21" s="622">
        <v>2544.0721174127771</v>
      </c>
      <c r="D21" s="623">
        <v>173.79027075723533</v>
      </c>
      <c r="E21" s="623">
        <v>720.17991349065994</v>
      </c>
      <c r="F21" s="623">
        <v>402.63162431694843</v>
      </c>
      <c r="G21" s="623">
        <v>1261.7653468309898</v>
      </c>
      <c r="H21" s="623">
        <v>1422.8033475238176</v>
      </c>
      <c r="I21" s="623">
        <v>25.667167886659914</v>
      </c>
      <c r="J21" s="623">
        <v>478.93025724234536</v>
      </c>
      <c r="K21" s="623">
        <v>311.36226636879803</v>
      </c>
      <c r="L21" s="623">
        <v>585.46674330810913</v>
      </c>
      <c r="M21" s="623">
        <v>330.44795627491641</v>
      </c>
      <c r="N21" s="623">
        <v>2087.0680819810023</v>
      </c>
      <c r="O21" s="623">
        <v>2.5323467569275473</v>
      </c>
      <c r="P21" s="623">
        <v>1.116446930906805</v>
      </c>
      <c r="Q21" s="623">
        <v>4.7724499605573216</v>
      </c>
      <c r="R21" s="623">
        <v>353.72446854345566</v>
      </c>
      <c r="S21" s="623">
        <v>291.61459929651147</v>
      </c>
      <c r="T21" s="624">
        <v>760.40791526521821</v>
      </c>
      <c r="U21" s="625">
        <f t="shared" si="0"/>
        <v>11758.353320147837</v>
      </c>
      <c r="V21" s="626">
        <f t="shared" si="1"/>
        <v>3.7565737448530079E-3</v>
      </c>
      <c r="W21" s="567"/>
      <c r="X21" s="627">
        <v>9538.676319332515</v>
      </c>
      <c r="Y21" s="621"/>
      <c r="Z21"/>
      <c r="AA21"/>
      <c r="AB21"/>
      <c r="AC21" t="s">
        <v>14</v>
      </c>
      <c r="AD21" s="16">
        <v>2544.0721174127771</v>
      </c>
      <c r="AE21">
        <v>173.79027075723533</v>
      </c>
      <c r="AF21">
        <v>720.17991349065994</v>
      </c>
      <c r="AG21">
        <v>402.63162431694843</v>
      </c>
      <c r="AH21" s="16">
        <v>1261.7653468309898</v>
      </c>
      <c r="AI21" s="16">
        <v>1422.8033475238176</v>
      </c>
      <c r="AJ21">
        <v>25.667167886659914</v>
      </c>
      <c r="AK21">
        <v>478.93025724234536</v>
      </c>
      <c r="AL21">
        <v>311.36226636879803</v>
      </c>
      <c r="AM21">
        <v>585.46674330810913</v>
      </c>
      <c r="AN21">
        <v>330.44795627491641</v>
      </c>
      <c r="AO21" s="16">
        <v>2087.0680819810023</v>
      </c>
      <c r="AP21">
        <v>2.5323467569275473</v>
      </c>
      <c r="AQ21">
        <v>1.116446930906805</v>
      </c>
      <c r="AR21">
        <v>4.7724499605573216</v>
      </c>
      <c r="AS21" s="16">
        <v>9538.676319332515</v>
      </c>
      <c r="AT21">
        <v>353.72446854345566</v>
      </c>
      <c r="AU21" s="553">
        <v>291.61459929651147</v>
      </c>
      <c r="AV21" s="553">
        <v>760.40791526521821</v>
      </c>
      <c r="AW21" s="16">
        <v>21297.029639480283</v>
      </c>
    </row>
    <row r="22" spans="1:49" s="553" customFormat="1" ht="22.5" customHeight="1">
      <c r="A22" s="543"/>
      <c r="B22" s="556" t="s">
        <v>15</v>
      </c>
      <c r="C22" s="622">
        <v>734.32049914144727</v>
      </c>
      <c r="D22" s="623"/>
      <c r="E22" s="623">
        <v>531.26147500200523</v>
      </c>
      <c r="F22" s="623">
        <v>78.533162313231216</v>
      </c>
      <c r="G22" s="623">
        <v>1559.1796860434633</v>
      </c>
      <c r="H22" s="623">
        <v>2860.0409624979275</v>
      </c>
      <c r="I22" s="623">
        <v>10.873759565520949</v>
      </c>
      <c r="J22" s="623">
        <v>407.70369881423329</v>
      </c>
      <c r="K22" s="623">
        <v>201.7996600668809</v>
      </c>
      <c r="L22" s="623">
        <v>586.94818040704411</v>
      </c>
      <c r="M22" s="623">
        <v>227.19008662578204</v>
      </c>
      <c r="N22" s="623">
        <v>1206.3950090509381</v>
      </c>
      <c r="O22" s="623">
        <v>148304.45047607325</v>
      </c>
      <c r="P22" s="623">
        <v>234.95526789388447</v>
      </c>
      <c r="Q22" s="623">
        <v>252.1850235746324</v>
      </c>
      <c r="R22" s="623">
        <v>256.92145924541069</v>
      </c>
      <c r="S22" s="623">
        <v>150.19324734054334</v>
      </c>
      <c r="T22" s="624">
        <v>632.40294811062608</v>
      </c>
      <c r="U22" s="625">
        <f t="shared" si="0"/>
        <v>158235.3546017668</v>
      </c>
      <c r="V22" s="626">
        <f t="shared" si="1"/>
        <v>5.0553233298914778E-2</v>
      </c>
      <c r="W22" s="569"/>
      <c r="X22" s="627">
        <v>11768.553289014098</v>
      </c>
      <c r="Y22" s="621"/>
      <c r="Z22"/>
      <c r="AA22"/>
      <c r="AB22"/>
      <c r="AC22" t="s">
        <v>15</v>
      </c>
      <c r="AD22">
        <v>734.32049914144727</v>
      </c>
      <c r="AE22"/>
      <c r="AF22">
        <v>531.26147500200523</v>
      </c>
      <c r="AG22">
        <v>78.533162313231216</v>
      </c>
      <c r="AH22" s="16">
        <v>1559.1796860434633</v>
      </c>
      <c r="AI22" s="16">
        <v>2860.0409624979275</v>
      </c>
      <c r="AJ22">
        <v>10.873759565520949</v>
      </c>
      <c r="AK22">
        <v>407.70369881423329</v>
      </c>
      <c r="AL22">
        <v>201.7996600668809</v>
      </c>
      <c r="AM22">
        <v>586.94818040704411</v>
      </c>
      <c r="AN22">
        <v>227.19008662578204</v>
      </c>
      <c r="AO22" s="16">
        <v>1206.3950090509381</v>
      </c>
      <c r="AP22" s="16">
        <v>148304.45047607325</v>
      </c>
      <c r="AQ22">
        <v>234.95526789388447</v>
      </c>
      <c r="AR22">
        <v>252.1850235746324</v>
      </c>
      <c r="AS22" s="16">
        <v>11768.553289014098</v>
      </c>
      <c r="AT22">
        <v>256.92145924541069</v>
      </c>
      <c r="AU22" s="553">
        <v>150.19324734054334</v>
      </c>
      <c r="AV22" s="553">
        <v>632.40294811062608</v>
      </c>
      <c r="AW22" s="16">
        <v>170003.90789078007</v>
      </c>
    </row>
    <row r="23" spans="1:49" s="553" customFormat="1" ht="22.5" customHeight="1">
      <c r="A23" s="543"/>
      <c r="B23" s="556" t="s">
        <v>16</v>
      </c>
      <c r="C23" s="622">
        <v>254.74957051304048</v>
      </c>
      <c r="D23" s="623"/>
      <c r="E23" s="623">
        <v>1071.2628240687875</v>
      </c>
      <c r="F23" s="623">
        <v>89.50270547660152</v>
      </c>
      <c r="G23" s="623">
        <v>1237.9985956073126</v>
      </c>
      <c r="H23" s="623">
        <v>1322.44810765539</v>
      </c>
      <c r="I23" s="623">
        <v>103.41532528966123</v>
      </c>
      <c r="J23" s="623">
        <v>683.00210651174166</v>
      </c>
      <c r="K23" s="623">
        <v>342.72147907718329</v>
      </c>
      <c r="L23" s="623">
        <v>145.8502180989627</v>
      </c>
      <c r="M23" s="623">
        <v>218.92450446302624</v>
      </c>
      <c r="N23" s="623">
        <v>552.09112492377449</v>
      </c>
      <c r="O23" s="623">
        <v>67133.76031261243</v>
      </c>
      <c r="P23" s="623"/>
      <c r="Q23" s="623">
        <v>0.4283590490475559</v>
      </c>
      <c r="R23" s="623">
        <v>570.73319050497173</v>
      </c>
      <c r="S23" s="623">
        <v>330.09800832769469</v>
      </c>
      <c r="T23" s="624">
        <v>630.44601440668407</v>
      </c>
      <c r="U23" s="625">
        <f t="shared" si="0"/>
        <v>74687.432446586303</v>
      </c>
      <c r="V23" s="626">
        <f t="shared" si="1"/>
        <v>2.3861236361946741E-2</v>
      </c>
      <c r="W23" s="567"/>
      <c r="X23" s="627">
        <v>7138.6241698994609</v>
      </c>
      <c r="Y23" s="621"/>
      <c r="Z23"/>
      <c r="AA23"/>
      <c r="AB23"/>
      <c r="AC23" t="s">
        <v>16</v>
      </c>
      <c r="AD23">
        <v>254.74957051304048</v>
      </c>
      <c r="AE23"/>
      <c r="AF23" s="16">
        <v>1071.2628240687875</v>
      </c>
      <c r="AG23">
        <v>89.50270547660152</v>
      </c>
      <c r="AH23" s="16">
        <v>1237.9985956073126</v>
      </c>
      <c r="AI23" s="16">
        <v>1322.44810765539</v>
      </c>
      <c r="AJ23">
        <v>103.41532528966123</v>
      </c>
      <c r="AK23">
        <v>683.00210651174166</v>
      </c>
      <c r="AL23">
        <v>342.72147907718329</v>
      </c>
      <c r="AM23">
        <v>145.8502180989627</v>
      </c>
      <c r="AN23">
        <v>218.92450446302624</v>
      </c>
      <c r="AO23">
        <v>552.09112492377449</v>
      </c>
      <c r="AP23" s="16">
        <v>67133.76031261243</v>
      </c>
      <c r="AQ23"/>
      <c r="AR23">
        <v>0.4283590490475559</v>
      </c>
      <c r="AS23" s="16">
        <v>7138.6241698994609</v>
      </c>
      <c r="AT23">
        <v>570.73319050497173</v>
      </c>
      <c r="AU23" s="553">
        <v>330.09800832769469</v>
      </c>
      <c r="AV23" s="553">
        <v>630.44601440668407</v>
      </c>
      <c r="AW23" s="16">
        <v>81826.056616485774</v>
      </c>
    </row>
    <row r="24" spans="1:49" s="553" customFormat="1" ht="22.5" customHeight="1">
      <c r="A24" s="543"/>
      <c r="B24" s="556" t="s">
        <v>17</v>
      </c>
      <c r="C24" s="622">
        <v>2435.1992306736715</v>
      </c>
      <c r="D24" s="623">
        <v>11.156922318144181</v>
      </c>
      <c r="E24" s="623">
        <v>6129.9103846495227</v>
      </c>
      <c r="F24" s="623">
        <v>15177.41233146772</v>
      </c>
      <c r="G24" s="623">
        <v>8966.6718684676707</v>
      </c>
      <c r="H24" s="623">
        <v>14812.020129901863</v>
      </c>
      <c r="I24" s="623">
        <v>684.80316374280801</v>
      </c>
      <c r="J24" s="623">
        <v>1932.4404112463621</v>
      </c>
      <c r="K24" s="623">
        <v>3882.7431506374078</v>
      </c>
      <c r="L24" s="623">
        <v>4138.8137535411879</v>
      </c>
      <c r="M24" s="623">
        <v>1611.2036887855861</v>
      </c>
      <c r="N24" s="623">
        <v>20597.256262188264</v>
      </c>
      <c r="O24" s="623">
        <v>10726.727453952988</v>
      </c>
      <c r="P24" s="623">
        <v>32.725796471804671</v>
      </c>
      <c r="Q24" s="623">
        <v>7073.1237847800076</v>
      </c>
      <c r="R24" s="623">
        <v>1505.637326089405</v>
      </c>
      <c r="S24" s="623">
        <v>3842.2850770102496</v>
      </c>
      <c r="T24" s="624">
        <v>5913.4683561901211</v>
      </c>
      <c r="U24" s="625">
        <f t="shared" si="0"/>
        <v>109473.59909211477</v>
      </c>
      <c r="V24" s="626">
        <f t="shared" si="1"/>
        <v>3.4974765335494436E-2</v>
      </c>
      <c r="W24" s="569"/>
      <c r="X24" s="627">
        <v>77792.829221588356</v>
      </c>
      <c r="Y24" s="621"/>
      <c r="Z24"/>
      <c r="AA24"/>
      <c r="AB24"/>
      <c r="AC24" t="s">
        <v>17</v>
      </c>
      <c r="AD24" s="16">
        <v>2435.1992306736715</v>
      </c>
      <c r="AE24">
        <v>11.156922318144181</v>
      </c>
      <c r="AF24" s="16">
        <v>6129.9103846495227</v>
      </c>
      <c r="AG24" s="16">
        <v>15177.41233146772</v>
      </c>
      <c r="AH24" s="16">
        <v>8966.6718684676707</v>
      </c>
      <c r="AI24" s="16">
        <v>14812.020129901863</v>
      </c>
      <c r="AJ24">
        <v>684.80316374280801</v>
      </c>
      <c r="AK24" s="16">
        <v>1932.4404112463621</v>
      </c>
      <c r="AL24" s="16">
        <v>3882.7431506374078</v>
      </c>
      <c r="AM24" s="16">
        <v>4138.8137535411879</v>
      </c>
      <c r="AN24" s="16">
        <v>1611.2036887855861</v>
      </c>
      <c r="AO24" s="16">
        <v>20597.256262188264</v>
      </c>
      <c r="AP24" s="16">
        <v>10726.727453952988</v>
      </c>
      <c r="AQ24">
        <v>32.725796471804671</v>
      </c>
      <c r="AR24" s="16">
        <v>7073.1237847800076</v>
      </c>
      <c r="AS24" s="16">
        <v>77792.829221588356</v>
      </c>
      <c r="AT24" s="16">
        <v>1505.637326089405</v>
      </c>
      <c r="AU24" s="664">
        <v>3842.2850770102496</v>
      </c>
      <c r="AV24" s="664">
        <v>5913.4683561901211</v>
      </c>
      <c r="AW24" s="16">
        <v>187266.42831370234</v>
      </c>
    </row>
    <row r="25" spans="1:49" s="553" customFormat="1" ht="22.5" customHeight="1">
      <c r="A25" s="543"/>
      <c r="B25" s="556" t="s">
        <v>18</v>
      </c>
      <c r="C25" s="622">
        <v>1078.9148496514981</v>
      </c>
      <c r="D25" s="623">
        <v>537.36217423665073</v>
      </c>
      <c r="E25" s="623">
        <v>1302.9194075382877</v>
      </c>
      <c r="F25" s="623">
        <v>888.06298105276051</v>
      </c>
      <c r="G25" s="623">
        <v>3403.7048078617918</v>
      </c>
      <c r="H25" s="623">
        <v>3370.6563440648029</v>
      </c>
      <c r="I25" s="623">
        <v>657.74993695086812</v>
      </c>
      <c r="J25" s="623">
        <v>1327.8447286391486</v>
      </c>
      <c r="K25" s="623">
        <v>1130.3877171952772</v>
      </c>
      <c r="L25" s="623">
        <v>1063.1519606548152</v>
      </c>
      <c r="M25" s="623">
        <v>439.68926779109512</v>
      </c>
      <c r="N25" s="623">
        <v>3831.2706250714764</v>
      </c>
      <c r="O25" s="623">
        <v>18919.127328289644</v>
      </c>
      <c r="P25" s="623">
        <v>839.32144715960567</v>
      </c>
      <c r="Q25" s="623">
        <v>3160.2502709180044</v>
      </c>
      <c r="R25" s="623">
        <v>885.66764506886227</v>
      </c>
      <c r="S25" s="623">
        <v>2672.6929281129137</v>
      </c>
      <c r="T25" s="624">
        <v>2974.8783172837489</v>
      </c>
      <c r="U25" s="625">
        <f t="shared" si="0"/>
        <v>48483.652737541255</v>
      </c>
      <c r="V25" s="626">
        <f t="shared" si="1"/>
        <v>1.5489619334395728E-2</v>
      </c>
      <c r="W25" s="567"/>
      <c r="X25" s="627">
        <v>33471.422277098347</v>
      </c>
      <c r="Y25" s="621"/>
      <c r="Z25"/>
      <c r="AA25"/>
      <c r="AB25"/>
      <c r="AC25" t="s">
        <v>18</v>
      </c>
      <c r="AD25" s="16">
        <v>1078.9148496514981</v>
      </c>
      <c r="AE25">
        <v>537.36217423665073</v>
      </c>
      <c r="AF25" s="16">
        <v>1302.9194075382877</v>
      </c>
      <c r="AG25">
        <v>888.06298105276051</v>
      </c>
      <c r="AH25" s="16">
        <v>3403.7048078617918</v>
      </c>
      <c r="AI25" s="16">
        <v>3370.6563440648029</v>
      </c>
      <c r="AJ25">
        <v>657.74993695086812</v>
      </c>
      <c r="AK25" s="16">
        <v>1327.8447286391486</v>
      </c>
      <c r="AL25" s="16">
        <v>1130.3877171952772</v>
      </c>
      <c r="AM25" s="16">
        <v>1063.1519606548152</v>
      </c>
      <c r="AN25">
        <v>439.68926779109512</v>
      </c>
      <c r="AO25" s="16">
        <v>3831.2706250714764</v>
      </c>
      <c r="AP25" s="16">
        <v>18919.127328289644</v>
      </c>
      <c r="AQ25">
        <v>839.32144715960567</v>
      </c>
      <c r="AR25" s="16">
        <v>3160.2502709180044</v>
      </c>
      <c r="AS25" s="16">
        <v>33471.422277098347</v>
      </c>
      <c r="AT25">
        <v>885.66764506886227</v>
      </c>
      <c r="AU25" s="664">
        <v>2672.6929281129137</v>
      </c>
      <c r="AV25" s="664">
        <v>2974.8783172837489</v>
      </c>
      <c r="AW25" s="16">
        <v>81955.075014641086</v>
      </c>
    </row>
    <row r="26" spans="1:49" s="553" customFormat="1" ht="22.5" customHeight="1">
      <c r="A26" s="543"/>
      <c r="B26" s="556" t="s">
        <v>81</v>
      </c>
      <c r="C26" s="622">
        <v>2240.1058584805824</v>
      </c>
      <c r="D26" s="623">
        <v>6.2078694776948051</v>
      </c>
      <c r="E26" s="623">
        <v>149.64665479136298</v>
      </c>
      <c r="F26" s="623">
        <v>2683.9065529731852</v>
      </c>
      <c r="G26" s="623">
        <v>3147.1331316179135</v>
      </c>
      <c r="H26" s="623">
        <v>5507.2206905661778</v>
      </c>
      <c r="I26" s="623">
        <v>210.30061307782177</v>
      </c>
      <c r="J26" s="623">
        <v>753.78557832809656</v>
      </c>
      <c r="K26" s="623">
        <v>775.84483356715464</v>
      </c>
      <c r="L26" s="623">
        <v>800.34083889980991</v>
      </c>
      <c r="M26" s="623">
        <v>2549.6697338012891</v>
      </c>
      <c r="N26" s="623">
        <v>2514.39653286057</v>
      </c>
      <c r="O26" s="623">
        <v>2289.1792106290573</v>
      </c>
      <c r="P26" s="623">
        <v>2417.562762018264</v>
      </c>
      <c r="Q26" s="623">
        <v>66.092163206517171</v>
      </c>
      <c r="R26" s="623">
        <v>284.89886393558453</v>
      </c>
      <c r="S26" s="623">
        <v>462.05411516555762</v>
      </c>
      <c r="T26" s="624">
        <v>1362.4258801485041</v>
      </c>
      <c r="U26" s="625">
        <f t="shared" si="0"/>
        <v>28220.771883545141</v>
      </c>
      <c r="V26" s="626">
        <f t="shared" si="1"/>
        <v>9.0160082649973251E-3</v>
      </c>
      <c r="W26" s="569"/>
      <c r="X26" s="627">
        <v>31106.283850937394</v>
      </c>
      <c r="Y26" s="621"/>
      <c r="Z26"/>
      <c r="AA26"/>
      <c r="AB26"/>
      <c r="AC26" t="s">
        <v>81</v>
      </c>
      <c r="AD26" s="16">
        <v>2240.1058584805824</v>
      </c>
      <c r="AE26">
        <v>6.2078694776948051</v>
      </c>
      <c r="AF26">
        <v>149.64665479136298</v>
      </c>
      <c r="AG26" s="16">
        <v>2683.9065529731852</v>
      </c>
      <c r="AH26" s="16">
        <v>3147.1331316179135</v>
      </c>
      <c r="AI26" s="16">
        <v>5507.2206905661778</v>
      </c>
      <c r="AJ26">
        <v>210.30061307782177</v>
      </c>
      <c r="AK26">
        <v>753.78557832809656</v>
      </c>
      <c r="AL26">
        <v>775.84483356715464</v>
      </c>
      <c r="AM26">
        <v>800.34083889980991</v>
      </c>
      <c r="AN26" s="16">
        <v>2549.6697338012891</v>
      </c>
      <c r="AO26" s="16">
        <v>2514.39653286057</v>
      </c>
      <c r="AP26" s="16">
        <v>2289.1792106290573</v>
      </c>
      <c r="AQ26" s="16">
        <v>2417.562762018264</v>
      </c>
      <c r="AR26">
        <v>66.092163206517171</v>
      </c>
      <c r="AS26" s="16">
        <v>31106.283850937394</v>
      </c>
      <c r="AT26">
        <v>284.89886393558453</v>
      </c>
      <c r="AU26" s="553">
        <v>462.05411516555762</v>
      </c>
      <c r="AV26" s="664">
        <v>1362.4258801485041</v>
      </c>
      <c r="AW26" s="16">
        <v>59327.05573448263</v>
      </c>
    </row>
    <row r="27" spans="1:49" s="553" customFormat="1" ht="22.5" customHeight="1">
      <c r="A27" s="543"/>
      <c r="B27" s="556" t="s">
        <v>20</v>
      </c>
      <c r="C27" s="622">
        <v>2183.6304984086019</v>
      </c>
      <c r="D27" s="623"/>
      <c r="E27" s="623">
        <v>679.34746881104149</v>
      </c>
      <c r="F27" s="623">
        <v>1850.0420574090901</v>
      </c>
      <c r="G27" s="623">
        <v>2782.3243818605715</v>
      </c>
      <c r="H27" s="623">
        <v>2638.5712690051869</v>
      </c>
      <c r="I27" s="623">
        <v>121.44689819229565</v>
      </c>
      <c r="J27" s="623">
        <v>647.21850619827319</v>
      </c>
      <c r="K27" s="623">
        <v>516.50362677034127</v>
      </c>
      <c r="L27" s="623">
        <v>407.50167456613599</v>
      </c>
      <c r="M27" s="623">
        <v>303.12262477310088</v>
      </c>
      <c r="N27" s="623">
        <v>2874.5253045922327</v>
      </c>
      <c r="O27" s="623">
        <v>1442.3974603993152</v>
      </c>
      <c r="P27" s="623">
        <v>1030.892487047887</v>
      </c>
      <c r="Q27" s="623">
        <v>193.94636770050113</v>
      </c>
      <c r="R27" s="623">
        <v>529.887787788879</v>
      </c>
      <c r="S27" s="623">
        <v>1235.3125955839707</v>
      </c>
      <c r="T27" s="624">
        <v>1352.057715342645</v>
      </c>
      <c r="U27" s="625">
        <f t="shared" si="0"/>
        <v>20788.728724450073</v>
      </c>
      <c r="V27" s="626">
        <f t="shared" si="1"/>
        <v>6.6416096190379517E-3</v>
      </c>
      <c r="W27" s="567"/>
      <c r="X27" s="627">
        <v>22012.973280860155</v>
      </c>
      <c r="Y27" s="621"/>
      <c r="Z27"/>
      <c r="AA27"/>
      <c r="AB27"/>
      <c r="AC27" t="s">
        <v>20</v>
      </c>
      <c r="AD27" s="16">
        <v>2183.6304984086019</v>
      </c>
      <c r="AE27"/>
      <c r="AF27">
        <v>679.34746881104149</v>
      </c>
      <c r="AG27" s="16">
        <v>1850.0420574090901</v>
      </c>
      <c r="AH27" s="16">
        <v>2782.3243818605715</v>
      </c>
      <c r="AI27" s="16">
        <v>2638.5712690051869</v>
      </c>
      <c r="AJ27">
        <v>121.44689819229565</v>
      </c>
      <c r="AK27">
        <v>647.21850619827319</v>
      </c>
      <c r="AL27">
        <v>516.50362677034127</v>
      </c>
      <c r="AM27">
        <v>407.50167456613599</v>
      </c>
      <c r="AN27">
        <v>303.12262477310088</v>
      </c>
      <c r="AO27" s="16">
        <v>2874.5253045922327</v>
      </c>
      <c r="AP27" s="16">
        <v>1442.3974603993152</v>
      </c>
      <c r="AQ27" s="16">
        <v>1030.892487047887</v>
      </c>
      <c r="AR27">
        <v>193.94636770050113</v>
      </c>
      <c r="AS27" s="16">
        <v>22012.973280860155</v>
      </c>
      <c r="AT27">
        <v>529.887787788879</v>
      </c>
      <c r="AU27" s="664">
        <v>1235.3125955839707</v>
      </c>
      <c r="AV27" s="664">
        <v>1352.057715342645</v>
      </c>
      <c r="AW27" s="16">
        <v>42801.702005310086</v>
      </c>
    </row>
    <row r="28" spans="1:49" s="553" customFormat="1" ht="22.5" customHeight="1">
      <c r="A28" s="543"/>
      <c r="B28" s="556" t="s">
        <v>21</v>
      </c>
      <c r="C28" s="622">
        <v>379.41925460901706</v>
      </c>
      <c r="D28" s="623">
        <v>0.85820248738108118</v>
      </c>
      <c r="E28" s="623">
        <v>639.96618928256305</v>
      </c>
      <c r="F28" s="623">
        <v>466.77175657852996</v>
      </c>
      <c r="G28" s="623">
        <v>1303.7249040091217</v>
      </c>
      <c r="H28" s="623">
        <v>2945.3629511614254</v>
      </c>
      <c r="I28" s="623">
        <v>47.074095586657521</v>
      </c>
      <c r="J28" s="623">
        <v>333.90607758796006</v>
      </c>
      <c r="K28" s="623">
        <v>1499.794310859015</v>
      </c>
      <c r="L28" s="623">
        <v>99.241203471285218</v>
      </c>
      <c r="M28" s="623">
        <v>231.61336702311138</v>
      </c>
      <c r="N28" s="623">
        <v>1282.3493674894999</v>
      </c>
      <c r="O28" s="623"/>
      <c r="P28" s="623">
        <v>2.1496431928625368</v>
      </c>
      <c r="Q28" s="623">
        <v>6326.0826412596562</v>
      </c>
      <c r="R28" s="623">
        <v>304.35634390162556</v>
      </c>
      <c r="S28" s="623">
        <v>911.26083244711629</v>
      </c>
      <c r="T28" s="624">
        <v>762.70156959688563</v>
      </c>
      <c r="U28" s="625">
        <f t="shared" si="0"/>
        <v>17536.632710543709</v>
      </c>
      <c r="V28" s="626">
        <f t="shared" si="1"/>
        <v>5.6026258286250115E-3</v>
      </c>
      <c r="W28" s="569"/>
      <c r="X28" s="627">
        <v>10083.762315798629</v>
      </c>
      <c r="Y28" s="621"/>
      <c r="Z28"/>
      <c r="AA28"/>
      <c r="AB28"/>
      <c r="AC28" t="s">
        <v>21</v>
      </c>
      <c r="AD28">
        <v>379.41925460901706</v>
      </c>
      <c r="AE28">
        <v>0.85820248738108118</v>
      </c>
      <c r="AF28">
        <v>639.96618928256305</v>
      </c>
      <c r="AG28">
        <v>466.77175657852996</v>
      </c>
      <c r="AH28" s="16">
        <v>1303.7249040091217</v>
      </c>
      <c r="AI28" s="16">
        <v>2945.3629511614254</v>
      </c>
      <c r="AJ28">
        <v>47.074095586657521</v>
      </c>
      <c r="AK28">
        <v>333.90607758796006</v>
      </c>
      <c r="AL28" s="16">
        <v>1499.794310859015</v>
      </c>
      <c r="AM28">
        <v>99.241203471285218</v>
      </c>
      <c r="AN28">
        <v>231.61336702311138</v>
      </c>
      <c r="AO28" s="16">
        <v>1282.3493674894999</v>
      </c>
      <c r="AP28"/>
      <c r="AQ28">
        <v>2.1496431928625368</v>
      </c>
      <c r="AR28" s="16">
        <v>6326.0826412596562</v>
      </c>
      <c r="AS28" s="16">
        <v>10083.762315798629</v>
      </c>
      <c r="AT28">
        <v>304.35634390162556</v>
      </c>
      <c r="AU28">
        <v>911.26083244711629</v>
      </c>
      <c r="AV28">
        <v>762.70156959688563</v>
      </c>
      <c r="AW28" s="16">
        <v>27620.395026342409</v>
      </c>
    </row>
    <row r="29" spans="1:49" s="553" customFormat="1" ht="22.5" customHeight="1">
      <c r="A29" s="543"/>
      <c r="B29" s="572" t="s">
        <v>22</v>
      </c>
      <c r="C29" s="628">
        <v>3768.3549749775834</v>
      </c>
      <c r="D29" s="629"/>
      <c r="E29" s="629">
        <v>1981.9212949800853</v>
      </c>
      <c r="F29" s="629">
        <v>920.1991525517459</v>
      </c>
      <c r="G29" s="629">
        <v>1977.2578213642721</v>
      </c>
      <c r="H29" s="629">
        <v>4689.06703282955</v>
      </c>
      <c r="I29" s="629">
        <v>150.25779117743002</v>
      </c>
      <c r="J29" s="629">
        <v>1330.5420833272758</v>
      </c>
      <c r="K29" s="629">
        <v>1773.235102261413</v>
      </c>
      <c r="L29" s="629">
        <v>1484.3337665685644</v>
      </c>
      <c r="M29" s="629">
        <v>846.53938005992632</v>
      </c>
      <c r="N29" s="629">
        <v>7165.0488841280294</v>
      </c>
      <c r="O29" s="629">
        <v>511.50753354423938</v>
      </c>
      <c r="P29" s="629">
        <v>1078.9158111298821</v>
      </c>
      <c r="Q29" s="629">
        <v>32.931423855700878</v>
      </c>
      <c r="R29" s="629">
        <v>1091.0537366349947</v>
      </c>
      <c r="S29" s="629">
        <v>863.22651547826922</v>
      </c>
      <c r="T29" s="630">
        <v>1481.7194685270474</v>
      </c>
      <c r="U29" s="631">
        <f t="shared" si="0"/>
        <v>31146.111773396009</v>
      </c>
      <c r="V29" s="632">
        <f t="shared" si="1"/>
        <v>9.9505995913316825E-3</v>
      </c>
      <c r="W29" s="567"/>
      <c r="X29" s="633">
        <v>26661.13495747613</v>
      </c>
      <c r="Y29" s="621"/>
      <c r="Z29"/>
      <c r="AA29"/>
      <c r="AB29"/>
      <c r="AC29" t="s">
        <v>22</v>
      </c>
      <c r="AD29" s="16">
        <v>3768.3549749775834</v>
      </c>
      <c r="AE29"/>
      <c r="AF29" s="16">
        <v>1981.9212949800853</v>
      </c>
      <c r="AG29">
        <v>920.1991525517459</v>
      </c>
      <c r="AH29" s="16">
        <v>1977.2578213642721</v>
      </c>
      <c r="AI29" s="16">
        <v>4689.06703282955</v>
      </c>
      <c r="AJ29">
        <v>150.25779117743002</v>
      </c>
      <c r="AK29" s="16">
        <v>1330.5420833272758</v>
      </c>
      <c r="AL29" s="16">
        <v>1773.235102261413</v>
      </c>
      <c r="AM29" s="16">
        <v>1484.3337665685644</v>
      </c>
      <c r="AN29">
        <v>846.53938005992632</v>
      </c>
      <c r="AO29" s="16">
        <v>7165.0488841280294</v>
      </c>
      <c r="AP29">
        <v>511.50753354423938</v>
      </c>
      <c r="AQ29" s="16">
        <v>1078.9158111298821</v>
      </c>
      <c r="AR29">
        <v>32.931423855700878</v>
      </c>
      <c r="AS29" s="16">
        <v>26661.13495747613</v>
      </c>
      <c r="AT29" s="16">
        <v>1091.0537366349947</v>
      </c>
      <c r="AU29">
        <v>863.22651547826922</v>
      </c>
      <c r="AV29" s="16">
        <v>1481.7194685270474</v>
      </c>
      <c r="AW29" s="16">
        <v>57807.246730872001</v>
      </c>
    </row>
    <row r="30" spans="1:49" s="553" customFormat="1" ht="22.5" customHeight="1" thickBot="1">
      <c r="A30" s="543"/>
      <c r="B30" s="95" t="s">
        <v>62</v>
      </c>
      <c r="C30" s="223">
        <f>SUM(C5:C29)</f>
        <v>126375.7005477208</v>
      </c>
      <c r="D30" s="224">
        <f>SUM(D5:D29)</f>
        <v>1719.9796200757446</v>
      </c>
      <c r="E30" s="224">
        <f t="shared" ref="E30:T30" si="2">SUM(E5:E29)</f>
        <v>72902.302986909956</v>
      </c>
      <c r="F30" s="224">
        <f t="shared" si="2"/>
        <v>108318.7403641011</v>
      </c>
      <c r="G30" s="224">
        <f t="shared" si="2"/>
        <v>190663.32467362011</v>
      </c>
      <c r="H30" s="224">
        <f t="shared" si="2"/>
        <v>315303.70547916973</v>
      </c>
      <c r="I30" s="224">
        <f t="shared" si="2"/>
        <v>17312.97930318111</v>
      </c>
      <c r="J30" s="224">
        <f t="shared" si="2"/>
        <v>58927.769644322412</v>
      </c>
      <c r="K30" s="224">
        <f t="shared" si="2"/>
        <v>60550.55651261282</v>
      </c>
      <c r="L30" s="224">
        <f t="shared" si="2"/>
        <v>130648.53057149117</v>
      </c>
      <c r="M30" s="224">
        <f t="shared" si="2"/>
        <v>49661.523676314158</v>
      </c>
      <c r="N30" s="224">
        <f t="shared" si="2"/>
        <v>709307.16978698166</v>
      </c>
      <c r="O30" s="224">
        <f t="shared" si="2"/>
        <v>1023912.5612357736</v>
      </c>
      <c r="P30" s="224">
        <f t="shared" si="2"/>
        <v>18877.493794903236</v>
      </c>
      <c r="Q30" s="224">
        <f t="shared" si="2"/>
        <v>28593.508458925866</v>
      </c>
      <c r="R30" s="224">
        <f t="shared" si="2"/>
        <v>49251.955717867371</v>
      </c>
      <c r="S30" s="224">
        <f t="shared" si="2"/>
        <v>55991.140993588342</v>
      </c>
      <c r="T30" s="634">
        <f t="shared" si="2"/>
        <v>111754.92680690606</v>
      </c>
      <c r="U30" s="635">
        <f>SUM(U5:U29)</f>
        <v>3130073.8701744648</v>
      </c>
      <c r="V30" s="636">
        <f t="shared" si="1"/>
        <v>1</v>
      </c>
      <c r="W30" s="569"/>
      <c r="X30" s="227">
        <f>SUM(X5:X29)</f>
        <v>1802635.3668811219</v>
      </c>
      <c r="Y30" s="621"/>
      <c r="Z30"/>
      <c r="AA30"/>
      <c r="AB30"/>
      <c r="AC30" t="s">
        <v>62</v>
      </c>
      <c r="AD30" s="16">
        <v>126375.70054772058</v>
      </c>
      <c r="AE30" s="16">
        <v>1719.9796200757448</v>
      </c>
      <c r="AF30" s="16">
        <v>72902.302986909664</v>
      </c>
      <c r="AG30" s="16">
        <v>108318.74036410096</v>
      </c>
      <c r="AH30" s="16">
        <v>190663.32467362095</v>
      </c>
      <c r="AI30" s="16">
        <v>315303.70547916635</v>
      </c>
      <c r="AJ30" s="16">
        <v>17312.979303181044</v>
      </c>
      <c r="AK30" s="16">
        <v>58927.769644322769</v>
      </c>
      <c r="AL30" s="16">
        <v>60550.556512612842</v>
      </c>
      <c r="AM30" s="16">
        <v>130648.53057149138</v>
      </c>
      <c r="AN30" s="16">
        <v>49661.523676314137</v>
      </c>
      <c r="AO30" s="16">
        <v>709307.16978699388</v>
      </c>
      <c r="AP30" s="16">
        <v>1023912.5612357737</v>
      </c>
      <c r="AQ30" s="16">
        <v>18877.493794903246</v>
      </c>
      <c r="AR30" s="16">
        <v>28593.508458925862</v>
      </c>
      <c r="AS30" s="16">
        <v>1802635.3668811219</v>
      </c>
      <c r="AT30" s="16">
        <v>49251.955717867349</v>
      </c>
      <c r="AU30" s="16">
        <v>55991.140993588284</v>
      </c>
      <c r="AV30" s="16">
        <v>111754.92680690538</v>
      </c>
      <c r="AW30" s="16">
        <v>4932709.2370554684</v>
      </c>
    </row>
    <row r="31" spans="1:49" s="553" customFormat="1" ht="22.5" customHeight="1" thickTop="1" thickBot="1">
      <c r="A31" s="543"/>
      <c r="B31" s="97" t="s">
        <v>135</v>
      </c>
      <c r="C31" s="584">
        <f>+C$30/SUM($C30:$T$30)</f>
        <v>4.0374670307917318E-2</v>
      </c>
      <c r="D31" s="585">
        <f>+D$30/SUM($C30:$T$30)</f>
        <v>5.4950128700313261E-4</v>
      </c>
      <c r="E31" s="585">
        <f>+E$30/SUM($C30:$T$30)</f>
        <v>2.3290920920932295E-2</v>
      </c>
      <c r="F31" s="585">
        <f>+F$30/SUM($C30:$T$30)</f>
        <v>3.4605809593261649E-2</v>
      </c>
      <c r="G31" s="585">
        <f>+G$30/SUM($C30:$T$30)</f>
        <v>6.0913362617538762E-2</v>
      </c>
      <c r="H31" s="585">
        <f>+H$30/SUM($C30:$T$30)</f>
        <v>0.10073363075664257</v>
      </c>
      <c r="I31" s="585">
        <f>+I$30/SUM($C30:$T$30)</f>
        <v>5.5311727522315999E-3</v>
      </c>
      <c r="J31" s="585">
        <f>+J$30/SUM($C30:$T$30)</f>
        <v>1.882631915042883E-2</v>
      </c>
      <c r="K31" s="585">
        <f>+K$30/SUM($C30:$T$30)</f>
        <v>1.9344769172887872E-2</v>
      </c>
      <c r="L31" s="585">
        <f>+L$30/SUM($C30:$T$30)</f>
        <v>4.1739759504209099E-2</v>
      </c>
      <c r="M31" s="585">
        <f>+M$30/SUM($C30:$T$30)</f>
        <v>1.5865927047129438E-2</v>
      </c>
      <c r="N31" s="585">
        <f>+N$30/SUM($C30:$T$30)</f>
        <v>0.22661036103516821</v>
      </c>
      <c r="O31" s="585">
        <f>+O$30/SUM($C30:$T$30)</f>
        <v>0.32712089353300233</v>
      </c>
      <c r="P31" s="585">
        <f>+P$30/SUM($C30:$T$30)</f>
        <v>6.0310058413576796E-3</v>
      </c>
      <c r="Q31" s="585">
        <f>+Q$30/SUM($C30:$T$30)</f>
        <v>9.1350906224242287E-3</v>
      </c>
      <c r="R31" s="585">
        <f>+R$30/SUM($C30:$T$30)</f>
        <v>1.5735077752373351E-2</v>
      </c>
      <c r="S31" s="585">
        <f>+S$30/SUM($C30:$S$30)</f>
        <v>1.8550438851607464E-2</v>
      </c>
      <c r="T31" s="586">
        <f>+T$30/SUM($C30:$S$30)</f>
        <v>3.7025552601879889E-2</v>
      </c>
      <c r="U31" s="587"/>
      <c r="V31" s="588"/>
      <c r="W31" s="567"/>
      <c r="X31" s="589"/>
      <c r="Y31" s="637"/>
      <c r="Z31"/>
      <c r="AA31"/>
      <c r="AB31"/>
      <c r="AD31" s="808">
        <f>+C30</f>
        <v>126375.7005477208</v>
      </c>
      <c r="AE31" s="808">
        <f t="shared" ref="AE31:AR31" si="3">+D30</f>
        <v>1719.9796200757446</v>
      </c>
      <c r="AF31" s="808">
        <f t="shared" si="3"/>
        <v>72902.302986909956</v>
      </c>
      <c r="AG31" s="808">
        <f t="shared" si="3"/>
        <v>108318.7403641011</v>
      </c>
      <c r="AH31" s="808">
        <f t="shared" si="3"/>
        <v>190663.32467362011</v>
      </c>
      <c r="AI31" s="808">
        <f t="shared" si="3"/>
        <v>315303.70547916973</v>
      </c>
      <c r="AJ31" s="808">
        <f t="shared" si="3"/>
        <v>17312.97930318111</v>
      </c>
      <c r="AK31" s="808">
        <f t="shared" si="3"/>
        <v>58927.769644322412</v>
      </c>
      <c r="AL31" s="808">
        <f t="shared" si="3"/>
        <v>60550.55651261282</v>
      </c>
      <c r="AM31" s="808">
        <f t="shared" si="3"/>
        <v>130648.53057149117</v>
      </c>
      <c r="AN31" s="808">
        <f t="shared" si="3"/>
        <v>49661.523676314158</v>
      </c>
      <c r="AO31" s="808">
        <f t="shared" si="3"/>
        <v>709307.16978698166</v>
      </c>
      <c r="AP31" s="808">
        <f t="shared" si="3"/>
        <v>1023912.5612357736</v>
      </c>
      <c r="AQ31" s="808">
        <f t="shared" si="3"/>
        <v>18877.493794903236</v>
      </c>
      <c r="AR31" s="808">
        <f t="shared" si="3"/>
        <v>28593.508458925866</v>
      </c>
      <c r="AS31" s="808">
        <f>+X30</f>
        <v>1802635.3668811219</v>
      </c>
      <c r="AT31" s="808">
        <f>+R30</f>
        <v>49251.955717867371</v>
      </c>
      <c r="AU31" s="808">
        <f t="shared" ref="AU31:AV31" si="4">+S30</f>
        <v>55991.140993588342</v>
      </c>
      <c r="AV31" s="808">
        <f t="shared" si="4"/>
        <v>111754.92680690606</v>
      </c>
      <c r="AW31" s="664">
        <f>SUM(AD30:AV30)</f>
        <v>4932709.237055596</v>
      </c>
    </row>
    <row r="32" spans="1:49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214"/>
      <c r="AD32" s="389">
        <f>+AD30-AD31</f>
        <v>-2.1827872842550278E-10</v>
      </c>
      <c r="AE32" s="389">
        <f t="shared" ref="AE32:AV32" si="5">+AE30-AE31</f>
        <v>0</v>
      </c>
      <c r="AF32" s="389">
        <f t="shared" si="5"/>
        <v>-2.9103830456733704E-10</v>
      </c>
      <c r="AG32" s="389">
        <f t="shared" si="5"/>
        <v>-1.4551915228366852E-10</v>
      </c>
      <c r="AH32" s="389">
        <f t="shared" si="5"/>
        <v>8.440110832452774E-10</v>
      </c>
      <c r="AI32" s="389">
        <f t="shared" si="5"/>
        <v>-3.3760443329811096E-9</v>
      </c>
      <c r="AJ32" s="389">
        <f t="shared" si="5"/>
        <v>-6.5483618527650833E-11</v>
      </c>
      <c r="AK32" s="389">
        <f t="shared" si="5"/>
        <v>3.5652192309498787E-10</v>
      </c>
      <c r="AL32" s="389">
        <f t="shared" si="5"/>
        <v>0</v>
      </c>
      <c r="AM32" s="389">
        <f t="shared" si="5"/>
        <v>2.1827872842550278E-10</v>
      </c>
      <c r="AN32" s="389">
        <f t="shared" si="5"/>
        <v>0</v>
      </c>
      <c r="AO32" s="389">
        <f t="shared" si="5"/>
        <v>1.2223608791828156E-8</v>
      </c>
      <c r="AP32" s="389">
        <f t="shared" si="5"/>
        <v>0</v>
      </c>
      <c r="AQ32" s="389">
        <f t="shared" si="5"/>
        <v>0</v>
      </c>
      <c r="AR32" s="389">
        <f t="shared" si="5"/>
        <v>0</v>
      </c>
      <c r="AS32" s="389">
        <f t="shared" si="5"/>
        <v>0</v>
      </c>
      <c r="AT32" s="389">
        <f t="shared" si="5"/>
        <v>0</v>
      </c>
      <c r="AU32" s="389">
        <f t="shared" si="5"/>
        <v>-5.8207660913467407E-11</v>
      </c>
      <c r="AV32" s="389">
        <f t="shared" si="5"/>
        <v>-6.8394001573324203E-10</v>
      </c>
      <c r="AW32" s="16">
        <f>+AW30-AW31</f>
        <v>-1.2759119272232056E-7</v>
      </c>
    </row>
    <row r="33" spans="2:26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205"/>
      <c r="S33" s="205"/>
      <c r="T33" s="101"/>
      <c r="U33" s="210"/>
      <c r="V33" s="92"/>
      <c r="W33" s="92"/>
      <c r="X33" s="101"/>
      <c r="Y33" s="213"/>
    </row>
    <row r="34" spans="2:26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33"/>
    </row>
    <row r="35" spans="2:26" ht="18.75" customHeight="1">
      <c r="B35" s="104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3"/>
      <c r="N35" s="93"/>
      <c r="O35" s="93"/>
      <c r="P35" s="93"/>
      <c r="Q35" s="93"/>
      <c r="R35" s="93"/>
      <c r="S35" s="494"/>
      <c r="T35" s="494"/>
      <c r="U35" s="495"/>
      <c r="V35" s="496"/>
      <c r="W35" s="497"/>
      <c r="X35" s="497"/>
      <c r="Y35" s="132"/>
      <c r="Z35" s="22">
        <f>+X30+U30</f>
        <v>4932709.2370555867</v>
      </c>
    </row>
    <row r="36" spans="2:26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0"/>
      <c r="S36" s="478"/>
      <c r="T36" s="457"/>
      <c r="U36" s="493"/>
      <c r="V36" s="457"/>
      <c r="W36" s="457"/>
      <c r="X36" s="498">
        <f>U30/(U30+X30)</f>
        <v>0.63455470812280357</v>
      </c>
      <c r="Y36"/>
      <c r="Z36">
        <f>+'2.11.1'!F57</f>
        <v>4932709.2370555811</v>
      </c>
    </row>
    <row r="37" spans="2:26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0"/>
      <c r="Q37" s="384"/>
      <c r="S37" s="499"/>
      <c r="T37" s="457"/>
      <c r="U37" s="457"/>
      <c r="V37" s="457"/>
      <c r="W37" s="457"/>
      <c r="X37" s="457"/>
      <c r="Y37"/>
      <c r="Z37" s="22">
        <f>+Z35-Z36</f>
        <v>0</v>
      </c>
    </row>
    <row r="38" spans="2:26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384"/>
      <c r="S38" s="477"/>
      <c r="T38" s="500"/>
      <c r="U38" s="457"/>
      <c r="V38" s="457"/>
      <c r="W38" s="457"/>
      <c r="X38" s="457"/>
      <c r="Y38"/>
    </row>
    <row r="39" spans="2:26" ht="18.75" customHeight="1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130"/>
      <c r="Q39" s="385"/>
      <c r="R39" s="130"/>
      <c r="S39" s="501"/>
      <c r="T39" s="501"/>
      <c r="U39" s="501"/>
      <c r="V39" s="501"/>
      <c r="W39" s="501"/>
      <c r="X39" s="501"/>
      <c r="Y39" s="130"/>
    </row>
    <row r="40" spans="2:26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386"/>
      <c r="S40" s="457" t="s">
        <v>134</v>
      </c>
      <c r="T40" s="465">
        <f>X30</f>
        <v>1802635.3668811219</v>
      </c>
      <c r="U40" s="478"/>
      <c r="V40" s="478"/>
      <c r="W40" s="488"/>
      <c r="X40" s="457"/>
      <c r="Y40" s="134"/>
    </row>
    <row r="41" spans="2:26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S41" s="457" t="s">
        <v>127</v>
      </c>
      <c r="T41" s="465">
        <f>O30</f>
        <v>1023912.5612357736</v>
      </c>
      <c r="U41" s="491">
        <f>T41/$T$52</f>
        <v>0.32712089353300233</v>
      </c>
      <c r="V41" s="478"/>
      <c r="W41" s="457"/>
      <c r="X41" s="488"/>
      <c r="Y41" s="124"/>
    </row>
    <row r="42" spans="2:26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15"/>
      <c r="S42" s="457" t="s">
        <v>126</v>
      </c>
      <c r="T42" s="465">
        <f>N30</f>
        <v>709307.16978698166</v>
      </c>
      <c r="U42" s="491">
        <f>T42/$T$52</f>
        <v>0.22661036103516821</v>
      </c>
      <c r="V42" s="478"/>
      <c r="W42" s="457"/>
      <c r="X42" s="488"/>
      <c r="Y42" s="124"/>
    </row>
    <row r="43" spans="2:26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15"/>
      <c r="S43" s="457" t="s">
        <v>120</v>
      </c>
      <c r="T43" s="465">
        <f>H30</f>
        <v>315303.70547916973</v>
      </c>
      <c r="U43" s="491">
        <f>T43/$T$52</f>
        <v>0.10073363075664257</v>
      </c>
      <c r="V43" s="478"/>
      <c r="W43" s="457"/>
      <c r="X43" s="488"/>
      <c r="Y43" s="124"/>
    </row>
    <row r="44" spans="2:26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15"/>
      <c r="S44" s="457" t="s">
        <v>139</v>
      </c>
      <c r="T44" s="465">
        <f>G30</f>
        <v>190663.32467362011</v>
      </c>
      <c r="U44" s="491">
        <f>T44/$T$52</f>
        <v>6.0913362617538762E-2</v>
      </c>
      <c r="V44" s="478"/>
      <c r="W44" s="457"/>
      <c r="X44" s="488"/>
      <c r="Y44" s="124"/>
    </row>
    <row r="45" spans="2:26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15"/>
      <c r="S45" s="457" t="s">
        <v>124</v>
      </c>
      <c r="T45" s="465">
        <f>L30</f>
        <v>130648.53057149117</v>
      </c>
      <c r="U45" s="491">
        <f t="shared" ref="U45:U51" si="6">T45/$T$52</f>
        <v>4.1739759504209099E-2</v>
      </c>
      <c r="V45" s="478"/>
      <c r="W45" s="457"/>
      <c r="X45" s="488"/>
      <c r="Y45" s="124"/>
    </row>
    <row r="46" spans="2:26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15"/>
      <c r="S46" s="457" t="s">
        <v>119</v>
      </c>
      <c r="T46" s="465">
        <f>F30</f>
        <v>108318.7403641011</v>
      </c>
      <c r="U46" s="491">
        <f t="shared" si="6"/>
        <v>3.4605809593261649E-2</v>
      </c>
      <c r="V46" s="478"/>
      <c r="W46" s="457"/>
      <c r="X46" s="488"/>
      <c r="Y46" s="124"/>
    </row>
    <row r="47" spans="2:26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5"/>
      <c r="S47" s="457" t="s">
        <v>116</v>
      </c>
      <c r="T47" s="465">
        <f>C30</f>
        <v>126375.7005477208</v>
      </c>
      <c r="U47" s="491">
        <f t="shared" si="6"/>
        <v>4.0374670307917318E-2</v>
      </c>
      <c r="V47" s="478"/>
      <c r="W47" s="457"/>
      <c r="X47" s="488"/>
      <c r="Y47" s="124"/>
    </row>
    <row r="48" spans="2:26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15"/>
      <c r="S48" s="457" t="s">
        <v>143</v>
      </c>
      <c r="T48" s="465">
        <f>S30</f>
        <v>55991.140993588342</v>
      </c>
      <c r="U48" s="491">
        <f t="shared" si="6"/>
        <v>1.7888121276341474E-2</v>
      </c>
      <c r="V48" s="478"/>
      <c r="W48" s="457"/>
      <c r="X48" s="488"/>
      <c r="Y48" s="124"/>
    </row>
    <row r="49" spans="2:25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15"/>
      <c r="S49" s="457" t="s">
        <v>118</v>
      </c>
      <c r="T49" s="465">
        <f>E30</f>
        <v>72902.302986909956</v>
      </c>
      <c r="U49" s="491">
        <f t="shared" si="6"/>
        <v>2.3290920920932295E-2</v>
      </c>
      <c r="V49" s="478"/>
      <c r="W49" s="457"/>
      <c r="X49" s="488"/>
      <c r="Y49" s="124"/>
    </row>
    <row r="50" spans="2:25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8"/>
      <c r="Q50" s="15"/>
      <c r="S50" s="457" t="s">
        <v>123</v>
      </c>
      <c r="T50" s="465">
        <f>K30</f>
        <v>60550.55651261282</v>
      </c>
      <c r="U50" s="491">
        <f t="shared" si="6"/>
        <v>1.9344769172887872E-2</v>
      </c>
      <c r="V50" s="457"/>
      <c r="W50" s="457"/>
      <c r="X50" s="488"/>
      <c r="Y50" s="124"/>
    </row>
    <row r="51" spans="2:25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"/>
      <c r="S51" s="457" t="s">
        <v>136</v>
      </c>
      <c r="T51" s="465">
        <f>+SUM(T53:T59)+T62</f>
        <v>336100.13702249597</v>
      </c>
      <c r="U51" s="491">
        <f t="shared" si="6"/>
        <v>0.1073777012820986</v>
      </c>
      <c r="V51" s="457"/>
      <c r="W51" s="457"/>
      <c r="X51" s="488"/>
      <c r="Y51" s="124"/>
    </row>
    <row r="52" spans="2:25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Q52" s="15"/>
      <c r="S52" s="457" t="s">
        <v>23</v>
      </c>
      <c r="T52" s="465">
        <f>SUM(T41:T51)</f>
        <v>3130073.8701744648</v>
      </c>
      <c r="U52" s="493">
        <f>T52/$T$52</f>
        <v>1</v>
      </c>
      <c r="V52" s="502">
        <f>T52/(U30+X30)</f>
        <v>0.63455470812280357</v>
      </c>
      <c r="W52" s="457"/>
      <c r="X52" s="488"/>
      <c r="Y52" s="124"/>
    </row>
    <row r="53" spans="2:25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5"/>
      <c r="Q53" s="15"/>
      <c r="S53" s="457" t="s">
        <v>122</v>
      </c>
      <c r="T53" s="465">
        <f>J30</f>
        <v>58927.769644322412</v>
      </c>
      <c r="U53" s="478"/>
      <c r="V53" s="478"/>
      <c r="W53" s="488"/>
      <c r="X53" s="488"/>
      <c r="Y53" s="124"/>
    </row>
    <row r="54" spans="2:25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5"/>
      <c r="Q54" s="15"/>
      <c r="S54" s="457" t="s">
        <v>125</v>
      </c>
      <c r="T54" s="465">
        <f>M30</f>
        <v>49661.523676314158</v>
      </c>
      <c r="U54" s="478"/>
      <c r="V54" s="478"/>
      <c r="W54" s="488"/>
      <c r="X54" s="488"/>
      <c r="Y54" s="124"/>
    </row>
    <row r="55" spans="2:25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5"/>
      <c r="Q55" s="15"/>
      <c r="S55" s="457" t="s">
        <v>130</v>
      </c>
      <c r="T55" s="465">
        <f>R30</f>
        <v>49251.955717867371</v>
      </c>
      <c r="U55" s="478"/>
      <c r="V55" s="478"/>
      <c r="W55" s="488"/>
      <c r="X55" s="488"/>
      <c r="Y55" s="124"/>
    </row>
    <row r="56" spans="2:25" ht="17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5"/>
      <c r="Q56" s="15"/>
      <c r="S56" s="457" t="s">
        <v>129</v>
      </c>
      <c r="T56" s="465">
        <f>Q30</f>
        <v>28593.508458925866</v>
      </c>
      <c r="U56" s="478"/>
      <c r="V56" s="478"/>
      <c r="W56" s="488"/>
      <c r="X56" s="488"/>
      <c r="Y56" s="124"/>
    </row>
    <row r="57" spans="2:25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5"/>
      <c r="Q57" s="15"/>
      <c r="S57" s="457" t="s">
        <v>121</v>
      </c>
      <c r="T57" s="465">
        <f>I30</f>
        <v>17312.97930318111</v>
      </c>
      <c r="U57" s="478"/>
      <c r="V57" s="478"/>
      <c r="W57" s="488"/>
      <c r="X57" s="488"/>
      <c r="Y57" s="124"/>
    </row>
    <row r="58" spans="2:25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5"/>
      <c r="Q58" s="15"/>
      <c r="S58" s="457" t="s">
        <v>128</v>
      </c>
      <c r="T58" s="465">
        <f>P30</f>
        <v>18877.493794903236</v>
      </c>
      <c r="U58" s="478"/>
      <c r="V58" s="478"/>
      <c r="W58" s="488"/>
      <c r="X58" s="488"/>
      <c r="Y58" s="124"/>
    </row>
    <row r="59" spans="2:25" ht="18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5"/>
      <c r="Q59" s="15"/>
      <c r="S59" s="457" t="s">
        <v>132</v>
      </c>
      <c r="T59" s="465">
        <f>T30</f>
        <v>111754.92680690606</v>
      </c>
      <c r="U59" s="478"/>
      <c r="V59" s="478"/>
      <c r="W59" s="488"/>
      <c r="X59" s="488"/>
      <c r="Y59" s="124"/>
    </row>
    <row r="60" spans="2: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8"/>
      <c r="S60" s="457"/>
      <c r="T60" s="465"/>
      <c r="U60" s="488"/>
      <c r="V60" s="488"/>
      <c r="W60" s="488"/>
      <c r="X60" s="488"/>
      <c r="Y60" s="124"/>
    </row>
    <row r="61" spans="2:2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3"/>
      <c r="N61" s="13"/>
      <c r="O61" s="13"/>
      <c r="P61" s="18"/>
      <c r="Q61" s="18"/>
      <c r="R61" s="18"/>
      <c r="S61" s="461"/>
      <c r="T61" s="473"/>
      <c r="U61" s="461"/>
      <c r="V61" s="461"/>
      <c r="W61" s="461"/>
      <c r="X61" s="461"/>
      <c r="Y61" s="135"/>
    </row>
    <row r="62" spans="2: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13"/>
      <c r="N62" s="13"/>
      <c r="O62" s="13"/>
      <c r="P62" s="18"/>
      <c r="Q62" s="18"/>
      <c r="R62" s="18"/>
      <c r="S62" s="478" t="s">
        <v>117</v>
      </c>
      <c r="T62" s="465">
        <f>D30</f>
        <v>1719.9796200757446</v>
      </c>
      <c r="U62" s="461"/>
      <c r="V62" s="461"/>
      <c r="W62" s="461"/>
      <c r="X62" s="461"/>
      <c r="Y62" s="135"/>
    </row>
    <row r="63" spans="2:25" ht="15">
      <c r="B63" s="99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13"/>
      <c r="N63" s="13"/>
      <c r="O63" s="13"/>
      <c r="P63" s="18"/>
      <c r="Q63" s="18"/>
      <c r="R63" s="18"/>
      <c r="S63" s="478"/>
      <c r="T63" s="478"/>
      <c r="U63" s="461"/>
      <c r="V63" s="461"/>
      <c r="W63" s="461"/>
      <c r="X63" s="461"/>
      <c r="Y63" s="135"/>
    </row>
    <row r="64" spans="2:25" ht="15">
      <c r="B64" s="99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3"/>
      <c r="N64" s="13"/>
      <c r="O64" s="13"/>
      <c r="P64" s="18"/>
      <c r="Q64" s="18"/>
      <c r="R64" s="18"/>
      <c r="S64" s="478"/>
      <c r="T64" s="503"/>
      <c r="U64" s="461"/>
      <c r="V64" s="461"/>
      <c r="W64" s="461"/>
      <c r="X64" s="461"/>
      <c r="Y64" s="135"/>
    </row>
    <row r="65" spans="2:25" ht="15">
      <c r="B65" s="9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13"/>
      <c r="N65" s="13"/>
      <c r="O65" s="13"/>
      <c r="P65" s="18"/>
      <c r="Q65" s="18"/>
      <c r="R65" s="18"/>
      <c r="S65" s="461"/>
      <c r="T65" s="461"/>
      <c r="U65" s="461"/>
      <c r="V65" s="461"/>
      <c r="W65" s="461"/>
      <c r="X65" s="461"/>
      <c r="Y65" s="135"/>
    </row>
    <row r="66" spans="2:25" ht="15">
      <c r="B66" s="99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13"/>
      <c r="N66" s="13"/>
      <c r="O66" s="13"/>
      <c r="P66" s="18"/>
      <c r="Q66" s="18"/>
      <c r="S66" s="457"/>
      <c r="T66" s="461"/>
      <c r="U66" s="461"/>
      <c r="V66" s="461"/>
      <c r="W66" s="461"/>
      <c r="X66" s="461"/>
      <c r="Y66" s="135"/>
    </row>
    <row r="67" spans="2:25" ht="18"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S67" s="457"/>
      <c r="T67" s="457"/>
      <c r="U67" s="457"/>
      <c r="V67" s="457"/>
      <c r="W67" s="457"/>
      <c r="X67" s="457"/>
    </row>
    <row r="68" spans="2:25" ht="15.75">
      <c r="B68" s="117"/>
      <c r="C68" s="13"/>
      <c r="D68" s="13"/>
      <c r="E68" s="13"/>
      <c r="F68" s="13"/>
      <c r="G68" s="13"/>
      <c r="H68" s="13"/>
      <c r="I68" s="13"/>
      <c r="J68" s="13"/>
      <c r="K68" s="10"/>
      <c r="L68" s="10"/>
      <c r="M68" s="10"/>
      <c r="N68" s="10"/>
      <c r="O68" s="10"/>
    </row>
    <row r="69" spans="2:25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</row>
    <row r="70" spans="2:25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118"/>
      <c r="Q70" s="118"/>
      <c r="T70" s="118"/>
      <c r="U70" s="118"/>
      <c r="V70" s="118"/>
      <c r="W70" s="118"/>
      <c r="X70" s="118"/>
      <c r="Y70" s="137"/>
    </row>
    <row r="71" spans="2:25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19"/>
      <c r="Q71" s="19"/>
      <c r="R71" s="19"/>
      <c r="S71" s="19"/>
      <c r="T71" s="19"/>
      <c r="U71" s="19"/>
      <c r="V71" s="19"/>
      <c r="W71" s="19"/>
      <c r="X71" s="19"/>
      <c r="Y71" s="138"/>
    </row>
    <row r="72" spans="2:25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19"/>
      <c r="Q72" s="19"/>
      <c r="R72" s="19"/>
      <c r="S72" s="19"/>
      <c r="T72" s="19"/>
      <c r="U72" s="19"/>
      <c r="V72" s="19"/>
      <c r="W72" s="19"/>
      <c r="X72" s="19"/>
      <c r="Y72" s="138"/>
    </row>
    <row r="73" spans="2:25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19"/>
      <c r="Q73" s="19"/>
      <c r="R73" s="19"/>
      <c r="S73" s="19"/>
      <c r="T73" s="19"/>
      <c r="U73" s="19"/>
      <c r="V73" s="19"/>
      <c r="W73" s="19"/>
      <c r="X73" s="19"/>
      <c r="Y73" s="138"/>
    </row>
    <row r="74" spans="2:25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19"/>
      <c r="Q74" s="19"/>
      <c r="R74" s="19"/>
      <c r="S74" s="19"/>
      <c r="T74" s="19"/>
      <c r="U74" s="19"/>
      <c r="V74" s="19"/>
      <c r="W74" s="19"/>
      <c r="X74" s="19"/>
      <c r="Y74" s="138"/>
    </row>
    <row r="75" spans="2:25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38"/>
    </row>
    <row r="76" spans="2:25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38"/>
    </row>
    <row r="77" spans="2:25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38"/>
    </row>
    <row r="78" spans="2:25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38"/>
    </row>
    <row r="79" spans="2:25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38"/>
    </row>
    <row r="80" spans="2:25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38"/>
    </row>
    <row r="81" spans="2:25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38"/>
    </row>
    <row r="82" spans="2:25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38"/>
    </row>
    <row r="83" spans="2:25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38"/>
    </row>
    <row r="84" spans="2:25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38"/>
    </row>
    <row r="85" spans="2:25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38"/>
    </row>
    <row r="86" spans="2:25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38"/>
    </row>
    <row r="87" spans="2:25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38"/>
    </row>
    <row r="88" spans="2:25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38"/>
    </row>
    <row r="89" spans="2:25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38"/>
    </row>
    <row r="90" spans="2:25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38"/>
    </row>
    <row r="91" spans="2:25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38"/>
    </row>
    <row r="92" spans="2:25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38"/>
    </row>
    <row r="93" spans="2:25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38"/>
    </row>
    <row r="94" spans="2:25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38"/>
    </row>
    <row r="95" spans="2:25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38"/>
    </row>
    <row r="96" spans="2:25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38"/>
    </row>
    <row r="97" spans="2:25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38"/>
    </row>
    <row r="98" spans="2:25">
      <c r="B98" s="18"/>
      <c r="C98" s="18"/>
      <c r="D98" s="18"/>
      <c r="E98" s="18"/>
      <c r="F98" s="18"/>
      <c r="G98" s="18"/>
      <c r="H98" s="18"/>
      <c r="I98" s="18"/>
      <c r="J98" s="18"/>
    </row>
    <row r="99" spans="2:25">
      <c r="B99" s="18"/>
      <c r="C99" s="18"/>
      <c r="D99" s="18"/>
      <c r="E99" s="18"/>
      <c r="F99" s="18"/>
      <c r="G99" s="18"/>
      <c r="H99" s="18"/>
      <c r="I99" s="18"/>
      <c r="J99" s="18"/>
    </row>
    <row r="100" spans="2:25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5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5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5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5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5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5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5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5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4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G179"/>
  <sheetViews>
    <sheetView view="pageBreakPreview" zoomScale="90" zoomScaleNormal="85" zoomScaleSheetLayoutView="90" workbookViewId="0">
      <selection activeCell="I119" sqref="I119"/>
    </sheetView>
  </sheetViews>
  <sheetFormatPr baseColWidth="10" defaultRowHeight="12.75"/>
  <cols>
    <col min="1" max="1" width="3.42578125" customWidth="1"/>
    <col min="2" max="2" width="21.85546875" customWidth="1"/>
    <col min="3" max="6" width="22.42578125" customWidth="1"/>
    <col min="7" max="7" width="1.85546875" customWidth="1"/>
    <col min="9" max="9" width="20.28515625" style="506" customWidth="1"/>
    <col min="10" max="10" width="11.42578125" style="457"/>
    <col min="11" max="11" width="22.85546875" style="457" customWidth="1"/>
    <col min="12" max="12" width="15.140625" style="457" customWidth="1"/>
    <col min="13" max="13" width="15.85546875" style="457" bestFit="1" customWidth="1"/>
    <col min="14" max="14" width="13.42578125" style="457" customWidth="1"/>
    <col min="15" max="15" width="11.42578125" style="457"/>
    <col min="16" max="16" width="13.5703125" style="457" customWidth="1"/>
    <col min="17" max="19" width="11.42578125" style="457"/>
  </cols>
  <sheetData>
    <row r="1" spans="1:33" ht="39.75" customHeight="1">
      <c r="A1" s="1043" t="s">
        <v>2220</v>
      </c>
      <c r="B1" s="1043"/>
      <c r="C1" s="1043"/>
      <c r="D1" s="1043"/>
      <c r="E1" s="1043"/>
      <c r="F1" s="1043"/>
      <c r="G1" s="1043"/>
      <c r="H1" s="139"/>
    </row>
    <row r="2" spans="1:33">
      <c r="A2" s="10"/>
      <c r="B2" s="10"/>
      <c r="C2" s="10"/>
      <c r="D2" s="10"/>
      <c r="E2" s="10"/>
      <c r="F2" s="10"/>
      <c r="G2" s="10"/>
    </row>
    <row r="3" spans="1:33" ht="15.75">
      <c r="A3" s="191" t="s">
        <v>1841</v>
      </c>
      <c r="C3" s="10"/>
      <c r="D3" s="10"/>
      <c r="E3" s="10"/>
      <c r="F3" s="10"/>
      <c r="G3" s="10"/>
    </row>
    <row r="4" spans="1:33" ht="13.5" thickBot="1">
      <c r="A4" s="10"/>
      <c r="B4" s="10"/>
      <c r="C4" s="10"/>
      <c r="D4" s="10"/>
      <c r="E4" s="10"/>
      <c r="F4" s="10"/>
      <c r="G4" s="10"/>
    </row>
    <row r="5" spans="1:33" ht="34.5" customHeight="1" thickBot="1">
      <c r="A5" s="10"/>
      <c r="B5" s="829" t="s">
        <v>108</v>
      </c>
      <c r="C5" s="830" t="s">
        <v>110</v>
      </c>
      <c r="D5" s="830" t="s">
        <v>109</v>
      </c>
      <c r="E5" s="847" t="s">
        <v>111</v>
      </c>
      <c r="F5" s="834" t="s">
        <v>144</v>
      </c>
      <c r="G5" s="10"/>
      <c r="I5" s="690"/>
      <c r="J5" s="479" t="s">
        <v>147</v>
      </c>
      <c r="K5" s="479" t="s">
        <v>146</v>
      </c>
      <c r="L5" s="479" t="s">
        <v>148</v>
      </c>
      <c r="M5" s="479" t="s">
        <v>62</v>
      </c>
    </row>
    <row r="6" spans="1:33" ht="18.75" customHeight="1">
      <c r="A6" s="10"/>
      <c r="B6" s="761" t="s">
        <v>0</v>
      </c>
      <c r="C6" s="750">
        <f>+J6</f>
        <v>17.416734307693162</v>
      </c>
      <c r="D6" s="750">
        <f t="shared" ref="D6:D30" si="0">+K6</f>
        <v>10.299674124329902</v>
      </c>
      <c r="E6" s="751">
        <f t="shared" ref="E6:E30" si="1">+L6</f>
        <v>20.247943136381419</v>
      </c>
      <c r="F6" s="752">
        <f t="shared" ref="F6:F30" si="2">+M6</f>
        <v>18.601807890732392</v>
      </c>
      <c r="G6" s="162"/>
      <c r="I6" s="691" t="s">
        <v>0</v>
      </c>
      <c r="J6" s="480">
        <f>+'2.11.1'!K9/'2.10.1'!K9/10</f>
        <v>17.416734307693162</v>
      </c>
      <c r="K6" s="480">
        <f>+'2.11.1'!L9/'2.10.1'!L9/10</f>
        <v>10.299674124329902</v>
      </c>
      <c r="L6" s="480">
        <f>+'2.11.1'!M9/'2.10.1'!M9/10</f>
        <v>20.247943136381419</v>
      </c>
      <c r="M6" s="480">
        <f>+'2.11.1'!N9/'2.10.1'!N9/10</f>
        <v>18.601807890732392</v>
      </c>
    </row>
    <row r="7" spans="1:33" ht="18.75" customHeight="1">
      <c r="A7" s="10"/>
      <c r="B7" s="761" t="s">
        <v>1</v>
      </c>
      <c r="C7" s="753">
        <f t="shared" ref="C7:C30" si="3">+J7</f>
        <v>13.09184984683279</v>
      </c>
      <c r="D7" s="753">
        <f t="shared" si="0"/>
        <v>7.4013477947884923</v>
      </c>
      <c r="E7" s="754">
        <f t="shared" si="1"/>
        <v>18.875097216671261</v>
      </c>
      <c r="F7" s="752">
        <f t="shared" si="2"/>
        <v>9.2380831248506858</v>
      </c>
      <c r="G7" s="162"/>
      <c r="I7" s="691" t="s">
        <v>1</v>
      </c>
      <c r="J7" s="480">
        <f>+'2.11.1'!K10/'2.10.1'!K10/10</f>
        <v>13.09184984683279</v>
      </c>
      <c r="K7" s="480">
        <f>+'2.11.1'!L10/'2.10.1'!L10/10</f>
        <v>7.4013477947884923</v>
      </c>
      <c r="L7" s="480">
        <f>+'2.11.1'!M10/'2.10.1'!M10/10</f>
        <v>18.875097216671261</v>
      </c>
      <c r="M7" s="480">
        <f>+'2.11.1'!N10/'2.10.1'!N10/10</f>
        <v>9.2380831248506858</v>
      </c>
      <c r="AD7" s="140"/>
      <c r="AE7" s="140"/>
      <c r="AF7" s="140"/>
      <c r="AG7" s="140"/>
    </row>
    <row r="8" spans="1:33" ht="18.75" customHeight="1">
      <c r="A8" s="10"/>
      <c r="B8" s="761" t="s">
        <v>24</v>
      </c>
      <c r="C8" s="753">
        <f t="shared" si="3"/>
        <v>18.597836713570381</v>
      </c>
      <c r="D8" s="753">
        <f t="shared" si="0"/>
        <v>5.4733809955136881</v>
      </c>
      <c r="E8" s="754">
        <f t="shared" si="1"/>
        <v>22.582392947975045</v>
      </c>
      <c r="F8" s="752">
        <f t="shared" si="2"/>
        <v>6.5013015458406613</v>
      </c>
      <c r="G8" s="10"/>
      <c r="I8" s="691" t="s">
        <v>24</v>
      </c>
      <c r="J8" s="480">
        <f>+'2.11.1'!K11/'2.10.1'!K11/10</f>
        <v>18.597836713570381</v>
      </c>
      <c r="K8" s="480">
        <f>+'2.11.1'!L11/'2.10.1'!L11/10</f>
        <v>5.4733809955136881</v>
      </c>
      <c r="L8" s="480">
        <f>+'2.11.1'!M11/'2.10.1'!M11/10</f>
        <v>22.582392947975045</v>
      </c>
      <c r="M8" s="480">
        <f>+'2.11.1'!N11/'2.10.1'!N11/10</f>
        <v>6.5013015458406613</v>
      </c>
      <c r="AD8" s="140"/>
      <c r="AE8" s="140"/>
      <c r="AF8" s="140"/>
      <c r="AG8" s="140"/>
    </row>
    <row r="9" spans="1:33" ht="18.75" customHeight="1">
      <c r="A9" s="10"/>
      <c r="B9" s="761" t="s">
        <v>2</v>
      </c>
      <c r="C9" s="753">
        <f t="shared" si="3"/>
        <v>13.614893214325239</v>
      </c>
      <c r="D9" s="753">
        <f t="shared" si="0"/>
        <v>6.2411469854214543</v>
      </c>
      <c r="E9" s="754">
        <f t="shared" si="1"/>
        <v>19.40628037842848</v>
      </c>
      <c r="F9" s="752">
        <f t="shared" si="2"/>
        <v>8.027926567736321</v>
      </c>
      <c r="G9" s="10"/>
      <c r="I9" s="691" t="s">
        <v>2</v>
      </c>
      <c r="J9" s="480">
        <f>+'2.11.1'!K12/'2.10.1'!K12/10</f>
        <v>13.614893214325239</v>
      </c>
      <c r="K9" s="480">
        <f>+'2.11.1'!L12/'2.10.1'!L12/10</f>
        <v>6.2411469854214543</v>
      </c>
      <c r="L9" s="480">
        <f>+'2.11.1'!M12/'2.10.1'!M12/10</f>
        <v>19.40628037842848</v>
      </c>
      <c r="M9" s="480">
        <f>+'2.11.1'!N12/'2.10.1'!N12/10</f>
        <v>8.027926567736321</v>
      </c>
      <c r="AD9" s="140"/>
      <c r="AE9" s="140"/>
      <c r="AF9" s="140"/>
      <c r="AG9" s="140"/>
    </row>
    <row r="10" spans="1:33" ht="18.75" customHeight="1">
      <c r="A10" s="10"/>
      <c r="B10" s="761" t="s">
        <v>3</v>
      </c>
      <c r="C10" s="753">
        <f t="shared" si="3"/>
        <v>18.44543907298063</v>
      </c>
      <c r="D10" s="753">
        <f t="shared" si="0"/>
        <v>7.6391428084063477</v>
      </c>
      <c r="E10" s="754">
        <f t="shared" si="1"/>
        <v>22.303052508730737</v>
      </c>
      <c r="F10" s="752">
        <f t="shared" si="2"/>
        <v>15.037736485112935</v>
      </c>
      <c r="G10" s="10"/>
      <c r="I10" s="691" t="s">
        <v>3</v>
      </c>
      <c r="J10" s="480">
        <f>+'2.11.1'!K13/'2.10.1'!K13/10</f>
        <v>18.44543907298063</v>
      </c>
      <c r="K10" s="480">
        <f>+'2.11.1'!L13/'2.10.1'!L13/10</f>
        <v>7.6391428084063477</v>
      </c>
      <c r="L10" s="480">
        <f>+'2.11.1'!M13/'2.10.1'!M13/10</f>
        <v>22.303052508730737</v>
      </c>
      <c r="M10" s="480">
        <f>+'2.11.1'!N13/'2.10.1'!N13/10</f>
        <v>15.037736485112935</v>
      </c>
      <c r="AD10" s="140"/>
      <c r="AE10" s="140"/>
      <c r="AF10" s="140"/>
      <c r="AG10" s="140"/>
    </row>
    <row r="11" spans="1:33" ht="18.75" customHeight="1">
      <c r="A11" s="10"/>
      <c r="B11" s="761" t="s">
        <v>4</v>
      </c>
      <c r="C11" s="753">
        <f t="shared" si="3"/>
        <v>14.471164186507361</v>
      </c>
      <c r="D11" s="753">
        <f t="shared" si="0"/>
        <v>6.0426254941433104</v>
      </c>
      <c r="E11" s="754">
        <f t="shared" si="1"/>
        <v>19.32244554360355</v>
      </c>
      <c r="F11" s="752">
        <f t="shared" si="2"/>
        <v>9.2131363687444612</v>
      </c>
      <c r="G11" s="10"/>
      <c r="I11" s="691" t="s">
        <v>4</v>
      </c>
      <c r="J11" s="480">
        <f>+'2.11.1'!K14/'2.10.1'!K14/10</f>
        <v>14.471164186507361</v>
      </c>
      <c r="K11" s="480">
        <f>+'2.11.1'!L14/'2.10.1'!L14/10</f>
        <v>6.0426254941433104</v>
      </c>
      <c r="L11" s="480">
        <f>+'2.11.1'!M14/'2.10.1'!M14/10</f>
        <v>19.32244554360355</v>
      </c>
      <c r="M11" s="480">
        <f>+'2.11.1'!N14/'2.10.1'!N14/10</f>
        <v>9.2131363687444612</v>
      </c>
      <c r="AD11" s="140"/>
      <c r="AE11" s="140"/>
      <c r="AF11" s="140"/>
      <c r="AG11" s="140"/>
    </row>
    <row r="12" spans="1:33" ht="18.75" customHeight="1">
      <c r="A12" s="10"/>
      <c r="B12" s="761" t="s">
        <v>39</v>
      </c>
      <c r="C12" s="753">
        <f t="shared" si="3"/>
        <v>11.600939917699039</v>
      </c>
      <c r="D12" s="753">
        <f t="shared" si="0"/>
        <v>7.0998630745607674</v>
      </c>
      <c r="E12" s="754">
        <f t="shared" si="1"/>
        <v>16.375128907550128</v>
      </c>
      <c r="F12" s="752">
        <f t="shared" si="2"/>
        <v>10.148404267620808</v>
      </c>
      <c r="G12" s="10"/>
      <c r="I12" s="691" t="s">
        <v>39</v>
      </c>
      <c r="J12" s="480">
        <f>+'2.11.1'!K15/'2.10.1'!K15/10</f>
        <v>11.600939917699039</v>
      </c>
      <c r="K12" s="480">
        <f>+'2.11.1'!L15/'2.10.1'!L15/10</f>
        <v>7.0998630745607674</v>
      </c>
      <c r="L12" s="480">
        <f>+'2.11.1'!M15/'2.10.1'!M15/10</f>
        <v>16.375128907550128</v>
      </c>
      <c r="M12" s="480">
        <f>+'2.11.1'!N15/'2.10.1'!N15/10</f>
        <v>10.148404267620808</v>
      </c>
      <c r="AD12" s="140"/>
      <c r="AE12" s="140"/>
      <c r="AF12" s="140"/>
      <c r="AG12" s="140"/>
    </row>
    <row r="13" spans="1:33" ht="18.75" customHeight="1">
      <c r="A13" s="10"/>
      <c r="B13" s="761" t="s">
        <v>5</v>
      </c>
      <c r="C13" s="753">
        <f t="shared" si="3"/>
        <v>16.915345943772568</v>
      </c>
      <c r="D13" s="753">
        <f t="shared" si="0"/>
        <v>6.5653393815627767</v>
      </c>
      <c r="E13" s="754">
        <f t="shared" si="1"/>
        <v>21.627156860181646</v>
      </c>
      <c r="F13" s="752">
        <f t="shared" si="2"/>
        <v>9.003042918379041</v>
      </c>
      <c r="G13" s="10"/>
      <c r="I13" s="691" t="s">
        <v>5</v>
      </c>
      <c r="J13" s="480">
        <f>+'2.11.1'!K16/'2.10.1'!K16/10</f>
        <v>16.915345943772568</v>
      </c>
      <c r="K13" s="480">
        <f>+'2.11.1'!L16/'2.10.1'!L16/10</f>
        <v>6.5653393815627767</v>
      </c>
      <c r="L13" s="480">
        <f>+'2.11.1'!M16/'2.10.1'!M16/10</f>
        <v>21.627156860181646</v>
      </c>
      <c r="M13" s="480">
        <f>+'2.11.1'!N16/'2.10.1'!N16/10</f>
        <v>9.003042918379041</v>
      </c>
      <c r="AD13" s="140"/>
      <c r="AE13" s="140"/>
      <c r="AF13" s="140"/>
      <c r="AG13" s="140"/>
    </row>
    <row r="14" spans="1:33" ht="18.75" customHeight="1">
      <c r="A14" s="10"/>
      <c r="B14" s="761" t="s">
        <v>6</v>
      </c>
      <c r="C14" s="753">
        <f t="shared" si="3"/>
        <v>20.994295535995263</v>
      </c>
      <c r="D14" s="753">
        <f t="shared" si="0"/>
        <v>7.6918039305886055</v>
      </c>
      <c r="E14" s="754">
        <f t="shared" si="1"/>
        <v>23.941184883997153</v>
      </c>
      <c r="F14" s="752">
        <f t="shared" si="2"/>
        <v>12.107942796898595</v>
      </c>
      <c r="G14" s="10"/>
      <c r="I14" s="691" t="s">
        <v>6</v>
      </c>
      <c r="J14" s="480">
        <f>+'2.11.1'!K17/'2.10.1'!K17/10</f>
        <v>20.994295535995263</v>
      </c>
      <c r="K14" s="480">
        <f>+'2.11.1'!L17/'2.10.1'!L17/10</f>
        <v>7.6918039305886055</v>
      </c>
      <c r="L14" s="480">
        <f>+'2.11.1'!M17/'2.10.1'!M17/10</f>
        <v>23.941184883997153</v>
      </c>
      <c r="M14" s="480">
        <f>+'2.11.1'!N17/'2.10.1'!N17/10</f>
        <v>12.107942796898595</v>
      </c>
      <c r="AD14" s="140"/>
      <c r="AE14" s="140"/>
      <c r="AF14" s="140"/>
      <c r="AG14" s="140"/>
    </row>
    <row r="15" spans="1:33" ht="18.75" customHeight="1">
      <c r="A15" s="10"/>
      <c r="B15" s="761" t="s">
        <v>69</v>
      </c>
      <c r="C15" s="753">
        <f t="shared" si="3"/>
        <v>19.165922160511062</v>
      </c>
      <c r="D15" s="753">
        <f t="shared" si="0"/>
        <v>6.1861965823532596</v>
      </c>
      <c r="E15" s="754">
        <f t="shared" si="1"/>
        <v>22.106089841514279</v>
      </c>
      <c r="F15" s="752">
        <f t="shared" si="2"/>
        <v>16.530359345810204</v>
      </c>
      <c r="G15" s="10"/>
      <c r="I15" s="691" t="s">
        <v>69</v>
      </c>
      <c r="J15" s="480">
        <f>+'2.11.1'!K18/'2.10.1'!K18/10</f>
        <v>19.165922160511062</v>
      </c>
      <c r="K15" s="480">
        <f>+'2.11.1'!L18/'2.10.1'!L18/10</f>
        <v>6.1861965823532596</v>
      </c>
      <c r="L15" s="480">
        <f>+'2.11.1'!M18/'2.10.1'!M18/10</f>
        <v>22.106089841514279</v>
      </c>
      <c r="M15" s="480">
        <f>+'2.11.1'!N18/'2.10.1'!N18/10</f>
        <v>16.530359345810204</v>
      </c>
      <c r="AD15" s="140"/>
      <c r="AE15" s="140"/>
      <c r="AF15" s="140"/>
      <c r="AG15" s="140"/>
    </row>
    <row r="16" spans="1:33" ht="18.75" customHeight="1">
      <c r="A16" s="10"/>
      <c r="B16" s="761" t="s">
        <v>8</v>
      </c>
      <c r="C16" s="753">
        <f t="shared" si="3"/>
        <v>14.217790168970614</v>
      </c>
      <c r="D16" s="753">
        <f t="shared" si="0"/>
        <v>6.4025722430198568</v>
      </c>
      <c r="E16" s="754">
        <f t="shared" si="1"/>
        <v>18.847509923479929</v>
      </c>
      <c r="F16" s="752">
        <f t="shared" si="2"/>
        <v>8.2057831583380398</v>
      </c>
      <c r="G16" s="10"/>
      <c r="I16" s="691" t="s">
        <v>8</v>
      </c>
      <c r="J16" s="480">
        <f>+'2.11.1'!K19/'2.10.1'!K19/10</f>
        <v>14.217790168970614</v>
      </c>
      <c r="K16" s="480">
        <f>+'2.11.1'!L19/'2.10.1'!L19/10</f>
        <v>6.4025722430198568</v>
      </c>
      <c r="L16" s="480">
        <f>+'2.11.1'!M19/'2.10.1'!M19/10</f>
        <v>18.847509923479929</v>
      </c>
      <c r="M16" s="480">
        <f>+'2.11.1'!N19/'2.10.1'!N19/10</f>
        <v>8.2057831583380398</v>
      </c>
      <c r="AD16" s="140"/>
      <c r="AE16" s="140"/>
      <c r="AF16" s="140"/>
      <c r="AG16" s="140"/>
    </row>
    <row r="17" spans="1:33" ht="18.75" customHeight="1">
      <c r="A17" s="10"/>
      <c r="B17" s="761" t="s">
        <v>55</v>
      </c>
      <c r="C17" s="753">
        <f t="shared" si="3"/>
        <v>18.172615418140985</v>
      </c>
      <c r="D17" s="753">
        <f t="shared" si="0"/>
        <v>6.1279313492679828</v>
      </c>
      <c r="E17" s="754">
        <f t="shared" si="1"/>
        <v>21.652840985011501</v>
      </c>
      <c r="F17" s="752">
        <f t="shared" si="2"/>
        <v>9.4351566192011909</v>
      </c>
      <c r="G17" s="10"/>
      <c r="I17" s="691" t="s">
        <v>55</v>
      </c>
      <c r="J17" s="480">
        <f>+'2.11.1'!K20/'2.10.1'!K20/10</f>
        <v>18.172615418140985</v>
      </c>
      <c r="K17" s="480">
        <f>+'2.11.1'!L20/'2.10.1'!L20/10</f>
        <v>6.1279313492679828</v>
      </c>
      <c r="L17" s="480">
        <f>+'2.11.1'!M20/'2.10.1'!M20/10</f>
        <v>21.652840985011501</v>
      </c>
      <c r="M17" s="480">
        <f>+'2.11.1'!N20/'2.10.1'!N20/10</f>
        <v>9.4351566192011909</v>
      </c>
      <c r="AD17" s="140"/>
      <c r="AE17" s="140"/>
      <c r="AF17" s="140"/>
      <c r="AG17" s="140"/>
    </row>
    <row r="18" spans="1:33" ht="18.75" customHeight="1">
      <c r="A18" s="10"/>
      <c r="B18" s="761" t="s">
        <v>10</v>
      </c>
      <c r="C18" s="753">
        <f t="shared" si="3"/>
        <v>13.079587707503581</v>
      </c>
      <c r="D18" s="753">
        <f t="shared" si="0"/>
        <v>6.8582694418355974</v>
      </c>
      <c r="E18" s="754">
        <f t="shared" si="1"/>
        <v>18.715199852798335</v>
      </c>
      <c r="F18" s="752">
        <f t="shared" si="2"/>
        <v>11.394321184181221</v>
      </c>
      <c r="G18" s="10"/>
      <c r="I18" s="691" t="s">
        <v>10</v>
      </c>
      <c r="J18" s="480">
        <f>+'2.11.1'!K21/'2.10.1'!K21/10</f>
        <v>13.079587707503581</v>
      </c>
      <c r="K18" s="480">
        <f>+'2.11.1'!L21/'2.10.1'!L21/10</f>
        <v>6.8582694418355974</v>
      </c>
      <c r="L18" s="480">
        <f>+'2.11.1'!M21/'2.10.1'!M21/10</f>
        <v>18.715199852798335</v>
      </c>
      <c r="M18" s="480">
        <f>+'2.11.1'!N21/'2.10.1'!N21/10</f>
        <v>11.394321184181221</v>
      </c>
      <c r="AD18" s="140"/>
      <c r="AE18" s="140"/>
      <c r="AF18" s="140"/>
      <c r="AG18" s="140"/>
    </row>
    <row r="19" spans="1:33" ht="18.75" customHeight="1">
      <c r="A19" s="10"/>
      <c r="B19" s="761" t="s">
        <v>11</v>
      </c>
      <c r="C19" s="753">
        <f t="shared" si="3"/>
        <v>12.607472358397102</v>
      </c>
      <c r="D19" s="753">
        <f t="shared" si="0"/>
        <v>9.1548593570065933</v>
      </c>
      <c r="E19" s="754">
        <f t="shared" si="1"/>
        <v>16.830973962336461</v>
      </c>
      <c r="F19" s="752">
        <f t="shared" si="2"/>
        <v>13.101580771345013</v>
      </c>
      <c r="G19" s="10"/>
      <c r="I19" s="691" t="s">
        <v>11</v>
      </c>
      <c r="J19" s="480">
        <f>+'2.11.1'!K22/'2.10.1'!K22/10</f>
        <v>12.607472358397102</v>
      </c>
      <c r="K19" s="480">
        <f>+'2.11.1'!L22/'2.10.1'!L22/10</f>
        <v>9.1548593570065933</v>
      </c>
      <c r="L19" s="480">
        <f>+'2.11.1'!M22/'2.10.1'!M22/10</f>
        <v>16.830973962336461</v>
      </c>
      <c r="M19" s="480">
        <f>+'2.11.1'!N22/'2.10.1'!N22/10</f>
        <v>13.101580771345013</v>
      </c>
      <c r="AD19" s="140"/>
      <c r="AE19" s="140"/>
      <c r="AF19" s="140"/>
      <c r="AG19" s="140"/>
    </row>
    <row r="20" spans="1:33" ht="18.75" customHeight="1">
      <c r="A20" s="10"/>
      <c r="B20" s="761" t="s">
        <v>12</v>
      </c>
      <c r="C20" s="753">
        <f t="shared" si="3"/>
        <v>12.761861831894883</v>
      </c>
      <c r="D20" s="753">
        <f t="shared" si="0"/>
        <v>7.1602084410107283</v>
      </c>
      <c r="E20" s="754">
        <f t="shared" si="1"/>
        <v>16.355039169844936</v>
      </c>
      <c r="F20" s="752">
        <f t="shared" si="2"/>
        <v>11.744656860996118</v>
      </c>
      <c r="G20" s="10"/>
      <c r="I20" s="691" t="s">
        <v>12</v>
      </c>
      <c r="J20" s="480">
        <f>+'2.11.1'!K23/'2.10.1'!K23/10</f>
        <v>12.761861831894883</v>
      </c>
      <c r="K20" s="480">
        <f>+'2.11.1'!L23/'2.10.1'!L23/10</f>
        <v>7.1602084410107283</v>
      </c>
      <c r="L20" s="480">
        <f>+'2.11.1'!M23/'2.10.1'!M23/10</f>
        <v>16.355039169844936</v>
      </c>
      <c r="M20" s="480">
        <f>+'2.11.1'!N23/'2.10.1'!N23/10</f>
        <v>11.744656860996118</v>
      </c>
    </row>
    <row r="21" spans="1:33" ht="18.75" customHeight="1">
      <c r="A21" s="10"/>
      <c r="B21" s="761" t="s">
        <v>13</v>
      </c>
      <c r="C21" s="753">
        <f t="shared" si="3"/>
        <v>16.112863907764016</v>
      </c>
      <c r="D21" s="753">
        <f t="shared" si="0"/>
        <v>13.297259710450907</v>
      </c>
      <c r="E21" s="754">
        <f t="shared" si="1"/>
        <v>17.83400839445553</v>
      </c>
      <c r="F21" s="752">
        <f t="shared" si="2"/>
        <v>16.88967855387132</v>
      </c>
      <c r="G21" s="10"/>
      <c r="H21" s="19"/>
      <c r="I21" s="691" t="s">
        <v>13</v>
      </c>
      <c r="J21" s="480">
        <f>+'2.11.1'!K24/'2.10.1'!K24/10</f>
        <v>16.112863907764016</v>
      </c>
      <c r="K21" s="480">
        <f>+'2.11.1'!L24/'2.10.1'!L24/10</f>
        <v>13.297259710450907</v>
      </c>
      <c r="L21" s="480">
        <f>+'2.11.1'!M24/'2.10.1'!M24/10</f>
        <v>17.83400839445553</v>
      </c>
      <c r="M21" s="480">
        <f>+'2.11.1'!N24/'2.10.1'!N24/10</f>
        <v>16.88967855387132</v>
      </c>
    </row>
    <row r="22" spans="1:33" ht="18.75" customHeight="1">
      <c r="A22" s="10"/>
      <c r="B22" s="761" t="s">
        <v>14</v>
      </c>
      <c r="C22" s="753">
        <f t="shared" si="3"/>
        <v>20.450573435811535</v>
      </c>
      <c r="D22" s="753">
        <f t="shared" si="0"/>
        <v>19.353789682529705</v>
      </c>
      <c r="E22" s="754">
        <f t="shared" si="1"/>
        <v>22.411122532682665</v>
      </c>
      <c r="F22" s="752">
        <f t="shared" si="2"/>
        <v>21.136866366212971</v>
      </c>
      <c r="G22" s="10"/>
      <c r="H22" s="19"/>
      <c r="I22" s="691" t="s">
        <v>14</v>
      </c>
      <c r="J22" s="480">
        <f>+'2.11.1'!K25/'2.10.1'!K25/10</f>
        <v>20.450573435811535</v>
      </c>
      <c r="K22" s="480">
        <f>+'2.11.1'!L25/'2.10.1'!L25/10</f>
        <v>19.353789682529705</v>
      </c>
      <c r="L22" s="480">
        <f>+'2.11.1'!M25/'2.10.1'!M25/10</f>
        <v>22.411122532682665</v>
      </c>
      <c r="M22" s="480">
        <f>+'2.11.1'!N25/'2.10.1'!N25/10</f>
        <v>21.136866366212971</v>
      </c>
    </row>
    <row r="23" spans="1:33" ht="18.75" customHeight="1">
      <c r="A23" s="10"/>
      <c r="B23" s="761" t="s">
        <v>15</v>
      </c>
      <c r="C23" s="753">
        <f t="shared" si="3"/>
        <v>13.915966210477837</v>
      </c>
      <c r="D23" s="753">
        <f t="shared" si="0"/>
        <v>6.6817104031171564</v>
      </c>
      <c r="E23" s="754">
        <f t="shared" si="1"/>
        <v>20.789292083627849</v>
      </c>
      <c r="F23" s="752">
        <f t="shared" si="2"/>
        <v>7.2048559464911817</v>
      </c>
      <c r="G23" s="10"/>
      <c r="H23" s="16"/>
      <c r="I23" s="691" t="s">
        <v>15</v>
      </c>
      <c r="J23" s="480">
        <f>+'2.11.1'!K26/'2.10.1'!K26/10</f>
        <v>13.915966210477837</v>
      </c>
      <c r="K23" s="480">
        <f>+'2.11.1'!L26/'2.10.1'!L26/10</f>
        <v>6.6817104031171564</v>
      </c>
      <c r="L23" s="480">
        <f>+'2.11.1'!M26/'2.10.1'!M26/10</f>
        <v>20.789292083627849</v>
      </c>
      <c r="M23" s="480">
        <f>+'2.11.1'!N26/'2.10.1'!N26/10</f>
        <v>7.2048559464911817</v>
      </c>
    </row>
    <row r="24" spans="1:33" ht="18.75" customHeight="1">
      <c r="A24" s="10"/>
      <c r="B24" s="761" t="s">
        <v>16</v>
      </c>
      <c r="C24" s="753">
        <f t="shared" si="3"/>
        <v>19.676974175589265</v>
      </c>
      <c r="D24" s="753">
        <f t="shared" si="0"/>
        <v>6.1147007297435643</v>
      </c>
      <c r="E24" s="754">
        <f t="shared" si="1"/>
        <v>23.071302334314556</v>
      </c>
      <c r="F24" s="752">
        <f t="shared" si="2"/>
        <v>6.9601284911347392</v>
      </c>
      <c r="G24" s="10"/>
      <c r="H24" s="16"/>
      <c r="I24" s="691" t="s">
        <v>16</v>
      </c>
      <c r="J24" s="480">
        <f>+'2.11.1'!K27/'2.10.1'!K27/10</f>
        <v>19.676974175589265</v>
      </c>
      <c r="K24" s="480">
        <f>+'2.11.1'!L27/'2.10.1'!L27/10</f>
        <v>6.1147007297435643</v>
      </c>
      <c r="L24" s="480">
        <f>+'2.11.1'!M27/'2.10.1'!M27/10</f>
        <v>23.071302334314556</v>
      </c>
      <c r="M24" s="480">
        <f>+'2.11.1'!N27/'2.10.1'!N27/10</f>
        <v>6.9601284911347392</v>
      </c>
    </row>
    <row r="25" spans="1:33" ht="18.75" customHeight="1">
      <c r="A25" s="10"/>
      <c r="B25" s="761" t="s">
        <v>17</v>
      </c>
      <c r="C25" s="753">
        <f t="shared" si="3"/>
        <v>11.998749411720844</v>
      </c>
      <c r="D25" s="753">
        <f t="shared" si="0"/>
        <v>6.7938122576691127</v>
      </c>
      <c r="E25" s="754">
        <f t="shared" si="1"/>
        <v>19.762784581131537</v>
      </c>
      <c r="F25" s="752">
        <f t="shared" si="2"/>
        <v>11.332599537080533</v>
      </c>
      <c r="G25" s="10"/>
      <c r="I25" s="691" t="s">
        <v>17</v>
      </c>
      <c r="J25" s="480">
        <f>+'2.11.1'!K28/'2.10.1'!K28/10</f>
        <v>11.998749411720844</v>
      </c>
      <c r="K25" s="480">
        <f>+'2.11.1'!L28/'2.10.1'!L28/10</f>
        <v>6.7938122576691127</v>
      </c>
      <c r="L25" s="480">
        <f>+'2.11.1'!M28/'2.10.1'!M28/10</f>
        <v>19.762784581131537</v>
      </c>
      <c r="M25" s="480">
        <f>+'2.11.1'!N28/'2.10.1'!N28/10</f>
        <v>11.332599537080533</v>
      </c>
    </row>
    <row r="26" spans="1:33" ht="18.75" customHeight="1">
      <c r="A26" s="10"/>
      <c r="B26" s="761" t="s">
        <v>18</v>
      </c>
      <c r="C26" s="753">
        <f t="shared" si="3"/>
        <v>16.620322954380747</v>
      </c>
      <c r="D26" s="753">
        <f t="shared" si="0"/>
        <v>7.8724911067441088</v>
      </c>
      <c r="E26" s="754">
        <f t="shared" si="1"/>
        <v>21.412350887936039</v>
      </c>
      <c r="F26" s="752">
        <f t="shared" si="2"/>
        <v>12.975832376851837</v>
      </c>
      <c r="G26" s="10"/>
      <c r="I26" s="691" t="s">
        <v>18</v>
      </c>
      <c r="J26" s="480">
        <f>+'2.11.1'!K29/'2.10.1'!K29/10</f>
        <v>16.620322954380747</v>
      </c>
      <c r="K26" s="480">
        <f>+'2.11.1'!L29/'2.10.1'!L29/10</f>
        <v>7.8724911067441088</v>
      </c>
      <c r="L26" s="480">
        <f>+'2.11.1'!M29/'2.10.1'!M29/10</f>
        <v>21.412350887936039</v>
      </c>
      <c r="M26" s="480">
        <f>+'2.11.1'!N29/'2.10.1'!N29/10</f>
        <v>12.975832376851837</v>
      </c>
    </row>
    <row r="27" spans="1:33" ht="18.75" customHeight="1">
      <c r="A27" s="10"/>
      <c r="B27" s="761" t="s">
        <v>81</v>
      </c>
      <c r="C27" s="753">
        <f t="shared" si="3"/>
        <v>19.966231016245999</v>
      </c>
      <c r="D27" s="753">
        <f t="shared" si="0"/>
        <v>14.467479471612563</v>
      </c>
      <c r="E27" s="754">
        <f t="shared" si="1"/>
        <v>20.855932849047736</v>
      </c>
      <c r="F27" s="752">
        <f t="shared" si="2"/>
        <v>19.434278595556417</v>
      </c>
      <c r="G27" s="10"/>
      <c r="I27" s="691" t="s">
        <v>81</v>
      </c>
      <c r="J27" s="480">
        <f>+'2.11.1'!K30/'2.10.1'!K30/10</f>
        <v>19.966231016245999</v>
      </c>
      <c r="K27" s="480">
        <f>+'2.11.1'!L30/'2.10.1'!L30/10</f>
        <v>14.467479471612563</v>
      </c>
      <c r="L27" s="480">
        <f>+'2.11.1'!M30/'2.10.1'!M30/10</f>
        <v>20.855932849047736</v>
      </c>
      <c r="M27" s="480">
        <f>+'2.11.1'!N30/'2.10.1'!N30/10</f>
        <v>19.434278595556417</v>
      </c>
    </row>
    <row r="28" spans="1:33" ht="18.75" customHeight="1">
      <c r="A28" s="10"/>
      <c r="B28" s="761" t="s">
        <v>20</v>
      </c>
      <c r="C28" s="753">
        <f t="shared" si="3"/>
        <v>14.074341870685203</v>
      </c>
      <c r="D28" s="753">
        <f t="shared" si="0"/>
        <v>7.3717044908529488</v>
      </c>
      <c r="E28" s="754">
        <f t="shared" si="1"/>
        <v>19.652442879593973</v>
      </c>
      <c r="F28" s="752">
        <f t="shared" si="2"/>
        <v>14.191750306211713</v>
      </c>
      <c r="G28" s="10"/>
      <c r="I28" s="691" t="s">
        <v>20</v>
      </c>
      <c r="J28" s="480">
        <f>+'2.11.1'!K31/'2.10.1'!K31/10</f>
        <v>14.074341870685203</v>
      </c>
      <c r="K28" s="480">
        <f>+'2.11.1'!L31/'2.10.1'!L31/10</f>
        <v>7.3717044908529488</v>
      </c>
      <c r="L28" s="480">
        <f>+'2.11.1'!M31/'2.10.1'!M31/10</f>
        <v>19.652442879593973</v>
      </c>
      <c r="M28" s="480">
        <f>+'2.11.1'!N31/'2.10.1'!N31/10</f>
        <v>14.191750306211713</v>
      </c>
    </row>
    <row r="29" spans="1:33" ht="18.75" customHeight="1">
      <c r="A29" s="10"/>
      <c r="B29" s="761" t="s">
        <v>21</v>
      </c>
      <c r="C29" s="753">
        <f t="shared" si="3"/>
        <v>13.316710058877504</v>
      </c>
      <c r="D29" s="753">
        <f t="shared" si="0"/>
        <v>7.4231965949495251</v>
      </c>
      <c r="E29" s="754">
        <f t="shared" si="1"/>
        <v>19.430854962125018</v>
      </c>
      <c r="F29" s="752">
        <f t="shared" si="2"/>
        <v>11.9048838033513</v>
      </c>
      <c r="G29" s="10"/>
      <c r="I29" s="691" t="s">
        <v>21</v>
      </c>
      <c r="J29" s="480">
        <f>+'2.11.1'!K32/'2.10.1'!K32/10</f>
        <v>13.316710058877504</v>
      </c>
      <c r="K29" s="480">
        <f>+'2.11.1'!L32/'2.10.1'!L32/10</f>
        <v>7.4231965949495251</v>
      </c>
      <c r="L29" s="480">
        <f>+'2.11.1'!M32/'2.10.1'!M32/10</f>
        <v>19.430854962125018</v>
      </c>
      <c r="M29" s="480">
        <f>+'2.11.1'!N32/'2.10.1'!N32/10</f>
        <v>11.9048838033513</v>
      </c>
    </row>
    <row r="30" spans="1:33" ht="18.75" customHeight="1" thickBot="1">
      <c r="A30" s="10"/>
      <c r="B30" s="762" t="s">
        <v>22</v>
      </c>
      <c r="C30" s="755">
        <f t="shared" si="3"/>
        <v>16.646878844932097</v>
      </c>
      <c r="D30" s="755">
        <f t="shared" si="0"/>
        <v>13.163928261886872</v>
      </c>
      <c r="E30" s="756">
        <f t="shared" si="1"/>
        <v>21.158142191446039</v>
      </c>
      <c r="F30" s="757">
        <f t="shared" si="2"/>
        <v>17.67468532019846</v>
      </c>
      <c r="G30" s="10"/>
      <c r="I30" s="691" t="s">
        <v>22</v>
      </c>
      <c r="J30" s="480">
        <f>+'2.11.1'!K33/'2.10.1'!K33/10</f>
        <v>16.646878844932097</v>
      </c>
      <c r="K30" s="480">
        <f>+'2.11.1'!L33/'2.10.1'!L33/10</f>
        <v>13.163928261886872</v>
      </c>
      <c r="L30" s="480">
        <f>+'2.11.1'!M33/'2.10.1'!M33/10</f>
        <v>21.158142191446039</v>
      </c>
      <c r="M30" s="480">
        <f>+'2.11.1'!N33/'2.10.1'!N33/10</f>
        <v>17.67468532019846</v>
      </c>
    </row>
    <row r="31" spans="1:33" ht="13.5" thickTop="1">
      <c r="A31" s="10"/>
      <c r="B31" s="28"/>
      <c r="C31" s="753"/>
      <c r="D31" s="753"/>
      <c r="E31" s="754"/>
      <c r="F31" s="752"/>
      <c r="G31" s="10"/>
      <c r="I31" s="691" t="s">
        <v>62</v>
      </c>
      <c r="J31" s="480">
        <f>+'2.11.1'!K34/'2.10.1'!K34/10</f>
        <v>13.463840242693312</v>
      </c>
      <c r="K31" s="480">
        <f>+'2.11.1'!L34/'2.10.1'!L34/10</f>
        <v>6.739794368564465</v>
      </c>
      <c r="L31" s="480">
        <f>+'2.11.1'!M34/'2.10.1'!M34/10</f>
        <v>17.695675257879852</v>
      </c>
      <c r="M31" s="480">
        <f>+'2.11.1'!N34/'2.10.1'!N34/10</f>
        <v>10.402008601138142</v>
      </c>
    </row>
    <row r="32" spans="1:33" ht="15">
      <c r="A32" s="10"/>
      <c r="B32" s="188" t="s">
        <v>145</v>
      </c>
      <c r="C32" s="758">
        <f>+J31</f>
        <v>13.463840242693312</v>
      </c>
      <c r="D32" s="758">
        <f>+K31</f>
        <v>6.739794368564465</v>
      </c>
      <c r="E32" s="759">
        <f>+L31</f>
        <v>17.695675257879852</v>
      </c>
      <c r="F32" s="760">
        <f>+M31</f>
        <v>10.402008601138142</v>
      </c>
      <c r="G32" s="10"/>
      <c r="N32"/>
      <c r="O32"/>
      <c r="P32"/>
    </row>
    <row r="33" spans="1:16" ht="13.5" thickBot="1">
      <c r="A33" s="10"/>
      <c r="B33" s="32"/>
      <c r="C33" s="189"/>
      <c r="D33" s="189"/>
      <c r="E33" s="190"/>
      <c r="F33" s="8"/>
      <c r="G33" s="10"/>
      <c r="N33"/>
      <c r="O33"/>
      <c r="P33"/>
    </row>
    <row r="34" spans="1:16">
      <c r="A34" s="10"/>
      <c r="B34" s="13"/>
      <c r="C34" s="57"/>
      <c r="D34" s="57"/>
      <c r="E34" s="57"/>
      <c r="F34" s="13"/>
      <c r="G34" s="10"/>
      <c r="I34" s="515"/>
      <c r="N34"/>
      <c r="O34"/>
      <c r="P34"/>
    </row>
    <row r="35" spans="1:16">
      <c r="A35" s="10"/>
      <c r="B35" s="10"/>
      <c r="C35" s="10"/>
      <c r="D35" s="10"/>
      <c r="E35" s="10"/>
      <c r="F35" s="10"/>
      <c r="G35" s="10"/>
      <c r="N35"/>
      <c r="O35"/>
      <c r="P35"/>
    </row>
    <row r="36" spans="1:16">
      <c r="A36" s="10"/>
      <c r="B36" s="10"/>
      <c r="C36" s="10"/>
      <c r="D36" s="10"/>
      <c r="E36" s="10"/>
      <c r="F36" s="10"/>
      <c r="G36" s="10"/>
      <c r="K36" s="1041" t="s">
        <v>146</v>
      </c>
      <c r="L36" s="1041"/>
      <c r="N36"/>
      <c r="O36"/>
      <c r="P36"/>
    </row>
    <row r="37" spans="1:16">
      <c r="A37" s="10"/>
      <c r="B37" s="10"/>
      <c r="C37" s="10"/>
      <c r="D37" s="10"/>
      <c r="E37" s="10"/>
      <c r="F37" s="10"/>
      <c r="G37" s="10"/>
      <c r="K37" s="457" t="s">
        <v>14</v>
      </c>
      <c r="L37" s="481">
        <v>19.360475825019186</v>
      </c>
      <c r="N37"/>
      <c r="O37"/>
      <c r="P37"/>
    </row>
    <row r="38" spans="1:16">
      <c r="A38" s="10"/>
      <c r="B38" s="10"/>
      <c r="C38" s="10"/>
      <c r="D38" s="10"/>
      <c r="E38" s="10"/>
      <c r="F38" s="10"/>
      <c r="G38" s="10"/>
      <c r="K38" s="457" t="s">
        <v>81</v>
      </c>
      <c r="L38" s="482">
        <v>14.468654491241148</v>
      </c>
      <c r="N38"/>
      <c r="O38"/>
      <c r="P38"/>
    </row>
    <row r="39" spans="1:16">
      <c r="A39" s="10"/>
      <c r="B39" s="10"/>
      <c r="C39" s="10"/>
      <c r="D39" s="10"/>
      <c r="E39" s="10"/>
      <c r="F39" s="10"/>
      <c r="G39" s="10"/>
      <c r="K39" s="457" t="s">
        <v>13</v>
      </c>
      <c r="L39" s="482">
        <v>13.296398305084747</v>
      </c>
      <c r="N39"/>
      <c r="O39"/>
      <c r="P39"/>
    </row>
    <row r="40" spans="1:16">
      <c r="A40" s="10"/>
      <c r="B40" s="10"/>
      <c r="C40" s="10"/>
      <c r="D40" s="10"/>
      <c r="E40" s="10"/>
      <c r="F40" s="10"/>
      <c r="G40" s="10"/>
      <c r="K40" s="457" t="s">
        <v>22</v>
      </c>
      <c r="L40" s="482">
        <v>13.163328335832086</v>
      </c>
      <c r="N40"/>
      <c r="O40"/>
      <c r="P40"/>
    </row>
    <row r="41" spans="1:16">
      <c r="A41" s="10"/>
      <c r="B41" s="10"/>
      <c r="C41" s="10"/>
      <c r="D41" s="10"/>
      <c r="E41" s="10"/>
      <c r="F41" s="10"/>
      <c r="G41" s="10"/>
      <c r="K41" s="457" t="s">
        <v>0</v>
      </c>
      <c r="L41" s="482">
        <v>10.300264900662253</v>
      </c>
      <c r="N41"/>
      <c r="O41"/>
      <c r="P41"/>
    </row>
    <row r="42" spans="1:16">
      <c r="A42" s="10"/>
      <c r="B42" s="10"/>
      <c r="C42" s="10"/>
      <c r="D42" s="10"/>
      <c r="E42" s="10"/>
      <c r="F42" s="10"/>
      <c r="G42" s="10"/>
      <c r="K42" s="457" t="s">
        <v>11</v>
      </c>
      <c r="L42" s="482">
        <v>9.1547864882090515</v>
      </c>
      <c r="N42"/>
      <c r="O42"/>
      <c r="P42"/>
    </row>
    <row r="43" spans="1:16">
      <c r="A43" s="10"/>
      <c r="B43" s="10"/>
      <c r="C43" s="10"/>
      <c r="D43" s="10"/>
      <c r="E43" s="10"/>
      <c r="F43" s="10"/>
      <c r="G43" s="10"/>
      <c r="K43" s="457" t="s">
        <v>18</v>
      </c>
      <c r="L43" s="482">
        <v>7.8725943342126383</v>
      </c>
      <c r="N43"/>
      <c r="O43"/>
      <c r="P43"/>
    </row>
    <row r="44" spans="1:16">
      <c r="A44" s="10"/>
      <c r="B44" s="10"/>
      <c r="C44" s="10"/>
      <c r="D44" s="10"/>
      <c r="E44" s="10"/>
      <c r="F44" s="10"/>
      <c r="G44" s="10"/>
      <c r="K44" s="457" t="s">
        <v>6</v>
      </c>
      <c r="L44" s="482">
        <v>7.6917797824803973</v>
      </c>
      <c r="N44"/>
      <c r="O44"/>
      <c r="P44"/>
    </row>
    <row r="45" spans="1:16">
      <c r="A45" s="10"/>
      <c r="B45" s="10"/>
      <c r="C45" s="10"/>
      <c r="D45" s="10"/>
      <c r="E45" s="10"/>
      <c r="F45" s="10"/>
      <c r="G45" s="10"/>
      <c r="K45" s="457" t="s">
        <v>3</v>
      </c>
      <c r="L45" s="482">
        <v>7.6390296144533441</v>
      </c>
      <c r="N45"/>
      <c r="O45"/>
      <c r="P45"/>
    </row>
    <row r="46" spans="1:16">
      <c r="A46" s="10"/>
      <c r="B46" s="10"/>
      <c r="C46" s="10"/>
      <c r="D46" s="10"/>
      <c r="E46" s="10"/>
      <c r="F46" s="10"/>
      <c r="G46" s="10"/>
      <c r="K46" s="457" t="s">
        <v>21</v>
      </c>
      <c r="L46" s="482">
        <v>7.4230305245841706</v>
      </c>
      <c r="N46"/>
      <c r="O46"/>
      <c r="P46"/>
    </row>
    <row r="47" spans="1:16">
      <c r="A47" s="10"/>
      <c r="B47" s="10"/>
      <c r="C47" s="10"/>
      <c r="D47" s="10"/>
      <c r="E47" s="10"/>
      <c r="F47" s="10"/>
      <c r="G47" s="10"/>
      <c r="K47" s="457" t="s">
        <v>1</v>
      </c>
      <c r="L47" s="482">
        <v>7.4013285808874958</v>
      </c>
      <c r="N47"/>
      <c r="O47"/>
      <c r="P47"/>
    </row>
    <row r="48" spans="1:16">
      <c r="A48" s="10"/>
      <c r="B48" s="10"/>
      <c r="C48" s="10"/>
      <c r="D48" s="10"/>
      <c r="E48" s="10"/>
      <c r="F48" s="10"/>
      <c r="G48" s="10"/>
      <c r="K48" s="457" t="s">
        <v>20</v>
      </c>
      <c r="L48" s="483">
        <v>7.3713440982488052</v>
      </c>
      <c r="N48"/>
      <c r="O48"/>
      <c r="P48"/>
    </row>
    <row r="49" spans="1:16">
      <c r="A49" s="10"/>
      <c r="B49" s="10"/>
      <c r="C49" s="10"/>
      <c r="D49" s="10"/>
      <c r="E49" s="10"/>
      <c r="F49" s="10"/>
      <c r="G49" s="10"/>
      <c r="K49" s="484" t="s">
        <v>12</v>
      </c>
      <c r="L49" s="485">
        <v>7.1602061345717987</v>
      </c>
      <c r="N49"/>
      <c r="O49"/>
      <c r="P49"/>
    </row>
    <row r="50" spans="1:16">
      <c r="A50" s="10"/>
      <c r="B50" s="10"/>
      <c r="C50" s="10"/>
      <c r="D50" s="10"/>
      <c r="E50" s="10"/>
      <c r="F50" s="10"/>
      <c r="G50" s="10"/>
      <c r="K50" s="457" t="s">
        <v>39</v>
      </c>
      <c r="L50" s="478">
        <v>7.0998825292289478</v>
      </c>
      <c r="N50"/>
      <c r="O50"/>
      <c r="P50"/>
    </row>
    <row r="51" spans="1:16">
      <c r="A51" s="10"/>
      <c r="B51" s="10"/>
      <c r="C51" s="10"/>
      <c r="D51" s="10"/>
      <c r="E51" s="10"/>
      <c r="F51" s="10"/>
      <c r="G51" s="10"/>
      <c r="K51" s="697" t="s">
        <v>10</v>
      </c>
      <c r="L51" s="478">
        <v>6.8583003224834567</v>
      </c>
      <c r="N51"/>
      <c r="O51"/>
      <c r="P51"/>
    </row>
    <row r="52" spans="1:16">
      <c r="A52" s="10"/>
      <c r="B52" s="10"/>
      <c r="C52" s="10"/>
      <c r="D52" s="10"/>
      <c r="E52" s="10"/>
      <c r="F52" s="10"/>
      <c r="G52" s="10"/>
      <c r="K52" s="457" t="s">
        <v>17</v>
      </c>
      <c r="L52" s="478">
        <v>6.7937946059649921</v>
      </c>
      <c r="N52"/>
      <c r="O52"/>
      <c r="P52"/>
    </row>
    <row r="53" spans="1:16">
      <c r="A53" s="10"/>
      <c r="B53" s="10"/>
      <c r="C53" s="10"/>
      <c r="D53" s="10"/>
      <c r="E53" s="10"/>
      <c r="F53" s="10"/>
      <c r="G53" s="10"/>
      <c r="K53" s="486" t="s">
        <v>146</v>
      </c>
      <c r="L53" s="735">
        <v>6.7397940473117002</v>
      </c>
      <c r="N53"/>
      <c r="O53"/>
      <c r="P53"/>
    </row>
    <row r="54" spans="1:16">
      <c r="A54" s="10"/>
      <c r="B54" s="10"/>
      <c r="C54" s="10"/>
      <c r="D54" s="10"/>
      <c r="E54" s="10"/>
      <c r="F54" s="10"/>
      <c r="G54" s="10"/>
      <c r="K54" s="457" t="s">
        <v>15</v>
      </c>
      <c r="L54" s="478">
        <v>6.6816977522929646</v>
      </c>
      <c r="N54"/>
      <c r="O54"/>
      <c r="P54"/>
    </row>
    <row r="55" spans="1:16">
      <c r="A55" s="10"/>
      <c r="B55" s="10"/>
      <c r="C55" s="10"/>
      <c r="D55" s="10"/>
      <c r="E55" s="10"/>
      <c r="F55" s="10"/>
      <c r="G55" s="10"/>
      <c r="K55" s="487" t="s">
        <v>5</v>
      </c>
      <c r="L55" s="478">
        <v>6.5653472258400623</v>
      </c>
      <c r="N55"/>
      <c r="O55"/>
      <c r="P55"/>
    </row>
    <row r="56" spans="1:16">
      <c r="A56" s="10"/>
      <c r="B56" s="10"/>
      <c r="C56" s="10"/>
      <c r="D56" s="10"/>
      <c r="E56" s="10"/>
      <c r="F56" s="10"/>
      <c r="G56" s="10"/>
      <c r="K56" s="487" t="s">
        <v>8</v>
      </c>
      <c r="L56" s="478">
        <v>6.4025847237551137</v>
      </c>
      <c r="N56"/>
      <c r="O56"/>
      <c r="P56"/>
    </row>
    <row r="57" spans="1:16">
      <c r="A57" s="10"/>
      <c r="B57" s="10"/>
      <c r="C57" s="10"/>
      <c r="D57" s="10"/>
      <c r="E57" s="10"/>
      <c r="F57" s="10"/>
      <c r="G57" s="10"/>
      <c r="K57" s="487" t="s">
        <v>2</v>
      </c>
      <c r="L57" s="478">
        <v>6.2411531785148942</v>
      </c>
      <c r="N57"/>
      <c r="O57"/>
      <c r="P57"/>
    </row>
    <row r="58" spans="1:16">
      <c r="A58" s="10"/>
      <c r="B58" s="10"/>
      <c r="C58" s="10"/>
      <c r="D58" s="10"/>
      <c r="E58" s="10"/>
      <c r="F58" s="10"/>
      <c r="G58" s="10"/>
      <c r="K58" s="487" t="s">
        <v>69</v>
      </c>
      <c r="L58" s="478">
        <v>6.1861810093146108</v>
      </c>
      <c r="N58"/>
      <c r="O58"/>
      <c r="P58"/>
    </row>
    <row r="59" spans="1:16">
      <c r="A59" s="10"/>
      <c r="B59" s="10"/>
      <c r="C59" s="10"/>
      <c r="D59" s="10"/>
      <c r="E59" s="10"/>
      <c r="F59" s="10"/>
      <c r="G59" s="10"/>
      <c r="K59" s="487" t="s">
        <v>55</v>
      </c>
      <c r="L59" s="478">
        <v>6.1279165639255329</v>
      </c>
      <c r="N59"/>
      <c r="O59"/>
      <c r="P59"/>
    </row>
    <row r="60" spans="1:16">
      <c r="A60" s="10"/>
      <c r="B60" s="10"/>
      <c r="C60" s="10"/>
      <c r="D60" s="10"/>
      <c r="E60" s="10"/>
      <c r="F60" s="10"/>
      <c r="G60" s="10"/>
      <c r="K60" s="487" t="s">
        <v>16</v>
      </c>
      <c r="L60" s="478">
        <v>6.1146923700567521</v>
      </c>
      <c r="N60"/>
      <c r="O60"/>
      <c r="P60"/>
    </row>
    <row r="61" spans="1:16">
      <c r="A61" s="10"/>
      <c r="B61" s="10"/>
      <c r="C61" s="10"/>
      <c r="D61" s="10"/>
      <c r="E61" s="10"/>
      <c r="F61" s="10"/>
      <c r="G61" s="10"/>
      <c r="K61" s="487" t="s">
        <v>4</v>
      </c>
      <c r="L61" s="478">
        <v>6.0426501509596715</v>
      </c>
      <c r="N61"/>
      <c r="O61"/>
      <c r="P61"/>
    </row>
    <row r="62" spans="1:16">
      <c r="A62" s="10"/>
      <c r="B62" s="10"/>
      <c r="C62" s="10"/>
      <c r="D62" s="10"/>
      <c r="E62" s="10"/>
      <c r="F62" s="10"/>
      <c r="G62" s="10"/>
      <c r="K62" s="457" t="s">
        <v>24</v>
      </c>
      <c r="L62" s="478">
        <v>5.4733672513274048</v>
      </c>
      <c r="N62"/>
      <c r="O62"/>
      <c r="P62"/>
    </row>
    <row r="63" spans="1:16">
      <c r="A63" s="10"/>
      <c r="B63" s="10"/>
      <c r="C63" s="10"/>
      <c r="D63" s="10"/>
      <c r="E63" s="10"/>
      <c r="F63" s="10"/>
      <c r="G63" s="10"/>
      <c r="N63"/>
      <c r="O63"/>
      <c r="P63"/>
    </row>
    <row r="64" spans="1:16">
      <c r="A64" s="10"/>
      <c r="B64" s="10"/>
      <c r="C64" s="10"/>
      <c r="D64" s="10"/>
      <c r="E64" s="10"/>
      <c r="F64" s="10"/>
      <c r="G64" s="10"/>
      <c r="N64"/>
      <c r="O64"/>
      <c r="P64"/>
    </row>
    <row r="65" spans="1:17">
      <c r="A65" s="10"/>
      <c r="B65" s="10"/>
      <c r="C65" s="10"/>
      <c r="D65" s="10"/>
      <c r="E65" s="10"/>
      <c r="F65" s="10"/>
      <c r="G65" s="10"/>
      <c r="N65"/>
      <c r="O65"/>
      <c r="P65"/>
    </row>
    <row r="66" spans="1:17">
      <c r="A66" s="10"/>
      <c r="B66" s="10"/>
      <c r="C66" s="10"/>
      <c r="D66" s="10"/>
      <c r="E66" s="10"/>
      <c r="F66" s="10"/>
      <c r="G66" s="10"/>
      <c r="N66"/>
      <c r="O66"/>
      <c r="P66"/>
    </row>
    <row r="67" spans="1:17">
      <c r="A67" s="10"/>
      <c r="B67" s="10"/>
      <c r="C67" s="10"/>
      <c r="D67" s="10"/>
      <c r="E67" s="10"/>
      <c r="F67" s="10"/>
      <c r="G67" s="10"/>
      <c r="N67"/>
      <c r="O67"/>
      <c r="P67"/>
    </row>
    <row r="68" spans="1:17">
      <c r="A68" s="10"/>
      <c r="B68" s="10"/>
      <c r="C68" s="10"/>
      <c r="D68" s="10"/>
      <c r="E68" s="10"/>
      <c r="F68" s="10"/>
      <c r="G68" s="10"/>
      <c r="N68"/>
      <c r="O68"/>
      <c r="P68"/>
    </row>
    <row r="69" spans="1:17">
      <c r="A69" s="10"/>
      <c r="B69" s="10"/>
      <c r="C69" s="10"/>
      <c r="D69" s="10"/>
      <c r="E69" s="10"/>
      <c r="F69" s="10"/>
      <c r="G69" s="10"/>
      <c r="N69"/>
      <c r="O69"/>
      <c r="P69"/>
    </row>
    <row r="70" spans="1:17">
      <c r="A70" s="10"/>
      <c r="B70" s="10"/>
      <c r="C70" s="10"/>
      <c r="D70" s="10"/>
      <c r="E70" s="10"/>
      <c r="F70" s="10"/>
      <c r="G70" s="10"/>
      <c r="N70"/>
      <c r="O70"/>
      <c r="P70"/>
    </row>
    <row r="71" spans="1:17">
      <c r="A71" s="10"/>
      <c r="B71" s="10"/>
      <c r="C71" s="10"/>
      <c r="D71" s="10"/>
      <c r="E71" s="10"/>
      <c r="F71" s="10"/>
      <c r="G71" s="10"/>
      <c r="K71" s="1042" t="s">
        <v>147</v>
      </c>
      <c r="L71" s="1042"/>
      <c r="N71"/>
      <c r="O71"/>
      <c r="P71"/>
      <c r="Q71" s="488"/>
    </row>
    <row r="72" spans="1:17">
      <c r="A72" s="10"/>
      <c r="B72" s="10"/>
      <c r="C72" s="10"/>
      <c r="D72" s="10"/>
      <c r="E72" s="10"/>
      <c r="F72" s="10"/>
      <c r="G72" s="10"/>
      <c r="K72" s="489" t="s">
        <v>6</v>
      </c>
      <c r="L72" s="490">
        <v>20.994295535995263</v>
      </c>
      <c r="N72"/>
      <c r="O72"/>
      <c r="P72"/>
      <c r="Q72" s="488"/>
    </row>
    <row r="73" spans="1:17">
      <c r="A73" s="10"/>
      <c r="B73" s="10"/>
      <c r="C73" s="10"/>
      <c r="D73" s="10"/>
      <c r="E73" s="10"/>
      <c r="F73" s="10"/>
      <c r="G73" s="10"/>
      <c r="K73" s="736" t="s">
        <v>14</v>
      </c>
      <c r="L73" s="737">
        <v>20.450573435811535</v>
      </c>
      <c r="N73"/>
      <c r="O73"/>
      <c r="P73"/>
      <c r="Q73" s="488"/>
    </row>
    <row r="74" spans="1:17">
      <c r="A74" s="10"/>
      <c r="B74" s="10"/>
      <c r="C74" s="10"/>
      <c r="D74" s="10"/>
      <c r="E74" s="10"/>
      <c r="F74" s="10"/>
      <c r="G74" s="10"/>
      <c r="K74" s="736" t="s">
        <v>81</v>
      </c>
      <c r="L74" s="737">
        <v>19.966231016245999</v>
      </c>
      <c r="N74"/>
      <c r="O74"/>
      <c r="P74"/>
      <c r="Q74" s="488"/>
    </row>
    <row r="75" spans="1:17">
      <c r="A75" s="10"/>
      <c r="B75" s="10"/>
      <c r="C75" s="10"/>
      <c r="D75" s="10"/>
      <c r="E75" s="10"/>
      <c r="F75" s="10"/>
      <c r="G75" s="10"/>
      <c r="K75" s="736" t="s">
        <v>16</v>
      </c>
      <c r="L75" s="737">
        <v>19.676974175589265</v>
      </c>
      <c r="N75"/>
      <c r="O75"/>
      <c r="P75"/>
      <c r="Q75" s="488"/>
    </row>
    <row r="76" spans="1:17">
      <c r="A76" s="10"/>
      <c r="B76" s="10"/>
      <c r="C76" s="10"/>
      <c r="D76" s="10"/>
      <c r="E76" s="10"/>
      <c r="F76" s="10"/>
      <c r="G76" s="10"/>
      <c r="K76" s="736" t="s">
        <v>69</v>
      </c>
      <c r="L76" s="737">
        <v>19.165922160511062</v>
      </c>
      <c r="N76"/>
      <c r="O76"/>
      <c r="P76"/>
      <c r="Q76" s="488"/>
    </row>
    <row r="77" spans="1:17">
      <c r="A77" s="10"/>
      <c r="B77" s="10"/>
      <c r="C77" s="10"/>
      <c r="D77" s="10"/>
      <c r="E77" s="10"/>
      <c r="F77" s="10"/>
      <c r="G77" s="10"/>
      <c r="K77" s="736" t="s">
        <v>24</v>
      </c>
      <c r="L77" s="737">
        <v>18.597836713570381</v>
      </c>
      <c r="N77"/>
      <c r="O77"/>
      <c r="P77"/>
      <c r="Q77" s="488"/>
    </row>
    <row r="78" spans="1:17">
      <c r="A78" s="10"/>
      <c r="B78" s="10"/>
      <c r="C78" s="10"/>
      <c r="D78" s="10"/>
      <c r="E78" s="10"/>
      <c r="F78" s="10"/>
      <c r="G78" s="10"/>
      <c r="K78" s="736" t="s">
        <v>3</v>
      </c>
      <c r="L78" s="737">
        <v>18.44543907298063</v>
      </c>
      <c r="N78"/>
      <c r="O78"/>
      <c r="P78"/>
      <c r="Q78" s="488"/>
    </row>
    <row r="79" spans="1:17">
      <c r="A79" s="10"/>
      <c r="B79" s="10"/>
      <c r="C79" s="10"/>
      <c r="D79" s="10"/>
      <c r="E79" s="10"/>
      <c r="F79" s="10"/>
      <c r="G79" s="10"/>
      <c r="K79" s="736" t="s">
        <v>55</v>
      </c>
      <c r="L79" s="737">
        <v>18.172615418140985</v>
      </c>
      <c r="N79"/>
      <c r="O79"/>
      <c r="P79"/>
      <c r="Q79" s="488"/>
    </row>
    <row r="80" spans="1:17">
      <c r="A80" s="10"/>
      <c r="B80" s="10"/>
      <c r="C80" s="10"/>
      <c r="D80" s="10"/>
      <c r="E80" s="10"/>
      <c r="F80" s="10"/>
      <c r="G80" s="10"/>
      <c r="K80" s="736" t="s">
        <v>0</v>
      </c>
      <c r="L80" s="737">
        <v>17.416734307693162</v>
      </c>
      <c r="N80"/>
      <c r="O80"/>
      <c r="P80"/>
      <c r="Q80" s="488"/>
    </row>
    <row r="81" spans="1:17">
      <c r="A81" s="10"/>
      <c r="B81" s="10"/>
      <c r="C81" s="10"/>
      <c r="D81" s="10"/>
      <c r="E81" s="10"/>
      <c r="F81" s="10"/>
      <c r="G81" s="10"/>
      <c r="K81" s="736" t="s">
        <v>5</v>
      </c>
      <c r="L81" s="737">
        <v>16.915345943772568</v>
      </c>
      <c r="N81"/>
      <c r="O81"/>
      <c r="P81"/>
      <c r="Q81" s="488"/>
    </row>
    <row r="82" spans="1:17">
      <c r="A82" s="10"/>
      <c r="B82" s="162"/>
      <c r="C82" s="10"/>
      <c r="D82" s="10"/>
      <c r="E82" s="10"/>
      <c r="F82" s="10"/>
      <c r="G82" s="10"/>
      <c r="K82" s="736" t="s">
        <v>22</v>
      </c>
      <c r="L82" s="737">
        <v>16.646878844932097</v>
      </c>
      <c r="N82"/>
      <c r="O82"/>
      <c r="P82"/>
      <c r="Q82" s="488"/>
    </row>
    <row r="83" spans="1:17">
      <c r="A83" s="10"/>
      <c r="B83" s="162"/>
      <c r="C83" s="10"/>
      <c r="D83" s="10"/>
      <c r="E83" s="10"/>
      <c r="F83" s="10"/>
      <c r="G83" s="10"/>
      <c r="K83" s="736" t="s">
        <v>18</v>
      </c>
      <c r="L83" s="737">
        <v>16.620322954380747</v>
      </c>
      <c r="N83"/>
      <c r="O83"/>
      <c r="P83"/>
      <c r="Q83" s="488"/>
    </row>
    <row r="84" spans="1:17">
      <c r="A84" s="10"/>
      <c r="B84" s="162"/>
      <c r="C84" s="10"/>
      <c r="D84" s="10"/>
      <c r="E84" s="10"/>
      <c r="F84" s="10"/>
      <c r="G84" s="10"/>
      <c r="K84" s="736" t="s">
        <v>13</v>
      </c>
      <c r="L84" s="737">
        <v>16.112863907764016</v>
      </c>
      <c r="N84"/>
      <c r="O84"/>
      <c r="P84"/>
      <c r="Q84" s="488"/>
    </row>
    <row r="85" spans="1:17">
      <c r="A85" s="10"/>
      <c r="B85" s="162"/>
      <c r="C85" s="10"/>
      <c r="D85" s="10"/>
      <c r="E85" s="10"/>
      <c r="F85" s="10"/>
      <c r="G85" s="10"/>
      <c r="K85" s="736" t="s">
        <v>4</v>
      </c>
      <c r="L85" s="737">
        <v>14.471164186507361</v>
      </c>
      <c r="N85"/>
      <c r="O85"/>
      <c r="P85"/>
      <c r="Q85" s="488"/>
    </row>
    <row r="86" spans="1:17">
      <c r="A86" s="10"/>
      <c r="B86" s="162"/>
      <c r="C86" s="10"/>
      <c r="D86" s="10"/>
      <c r="E86" s="10"/>
      <c r="F86" s="10"/>
      <c r="G86" s="10"/>
      <c r="K86" s="736" t="s">
        <v>8</v>
      </c>
      <c r="L86" s="737">
        <v>14.217790168970614</v>
      </c>
      <c r="N86"/>
      <c r="O86"/>
      <c r="P86"/>
      <c r="Q86" s="488"/>
    </row>
    <row r="87" spans="1:17">
      <c r="A87" s="10"/>
      <c r="B87" s="162"/>
      <c r="C87" s="162"/>
      <c r="D87" s="10"/>
      <c r="E87" s="10"/>
      <c r="F87" s="10"/>
      <c r="G87" s="10"/>
      <c r="K87" s="736" t="s">
        <v>20</v>
      </c>
      <c r="L87" s="737">
        <v>14.074341870685203</v>
      </c>
      <c r="N87"/>
      <c r="O87"/>
      <c r="P87"/>
      <c r="Q87" s="488"/>
    </row>
    <row r="88" spans="1:17">
      <c r="A88" s="10"/>
      <c r="B88" s="162"/>
      <c r="C88" s="162"/>
      <c r="D88" s="10"/>
      <c r="E88" s="10"/>
      <c r="F88" s="10"/>
      <c r="G88" s="10"/>
      <c r="K88" s="736" t="s">
        <v>15</v>
      </c>
      <c r="L88" s="737">
        <v>13.915966210477837</v>
      </c>
      <c r="N88"/>
      <c r="O88"/>
      <c r="P88"/>
      <c r="Q88" s="488"/>
    </row>
    <row r="89" spans="1:17">
      <c r="A89" s="10"/>
      <c r="B89" s="162"/>
      <c r="C89" s="162"/>
      <c r="D89" s="10"/>
      <c r="E89" s="10"/>
      <c r="F89" s="10"/>
      <c r="G89" s="10"/>
      <c r="K89" s="736" t="s">
        <v>2</v>
      </c>
      <c r="L89" s="737">
        <v>13.614893214325239</v>
      </c>
      <c r="N89"/>
      <c r="O89"/>
      <c r="P89"/>
      <c r="Q89" s="488"/>
    </row>
    <row r="90" spans="1:17">
      <c r="A90" s="10"/>
      <c r="B90" s="162"/>
      <c r="C90" s="162"/>
      <c r="D90" s="10"/>
      <c r="E90" s="10"/>
      <c r="F90" s="10"/>
      <c r="G90" s="10"/>
      <c r="K90" s="743" t="s">
        <v>147</v>
      </c>
      <c r="L90" s="744">
        <v>13.463840242693312</v>
      </c>
      <c r="N90"/>
      <c r="O90"/>
      <c r="P90"/>
      <c r="Q90" s="488"/>
    </row>
    <row r="91" spans="1:17">
      <c r="A91" s="10"/>
      <c r="B91" s="162"/>
      <c r="C91" s="162"/>
      <c r="D91" s="10"/>
      <c r="E91" s="10"/>
      <c r="F91" s="10"/>
      <c r="G91" s="10"/>
      <c r="K91" s="736" t="s">
        <v>21</v>
      </c>
      <c r="L91" s="737">
        <v>13.316710058877504</v>
      </c>
      <c r="N91"/>
      <c r="O91"/>
      <c r="P91"/>
      <c r="Q91" s="488"/>
    </row>
    <row r="92" spans="1:17">
      <c r="A92" s="10"/>
      <c r="B92" s="162"/>
      <c r="C92" s="162"/>
      <c r="D92" s="10"/>
      <c r="E92" s="10"/>
      <c r="F92" s="10"/>
      <c r="G92" s="10"/>
      <c r="K92" s="736" t="s">
        <v>1</v>
      </c>
      <c r="L92" s="737">
        <v>13.09184984683279</v>
      </c>
      <c r="N92"/>
      <c r="O92"/>
      <c r="P92"/>
      <c r="Q92" s="488"/>
    </row>
    <row r="93" spans="1:17">
      <c r="A93" s="10"/>
      <c r="B93" s="162"/>
      <c r="C93" s="162"/>
      <c r="D93" s="10"/>
      <c r="E93" s="10"/>
      <c r="F93" s="10"/>
      <c r="G93" s="10"/>
      <c r="K93" s="738" t="s">
        <v>10</v>
      </c>
      <c r="L93" s="737">
        <v>13.079587707503581</v>
      </c>
      <c r="N93"/>
      <c r="O93"/>
      <c r="P93"/>
      <c r="Q93" s="488"/>
    </row>
    <row r="94" spans="1:17">
      <c r="A94" s="10"/>
      <c r="B94" s="162"/>
      <c r="C94" s="162"/>
      <c r="D94" s="10"/>
      <c r="E94" s="10"/>
      <c r="F94" s="10"/>
      <c r="G94" s="10"/>
      <c r="K94" s="739" t="s">
        <v>12</v>
      </c>
      <c r="L94" s="740">
        <v>12.761861831894883</v>
      </c>
      <c r="N94"/>
      <c r="O94"/>
      <c r="P94"/>
      <c r="Q94" s="488"/>
    </row>
    <row r="95" spans="1:17" ht="16.5" customHeight="1">
      <c r="A95" s="10"/>
      <c r="B95" s="162"/>
      <c r="C95" s="162"/>
      <c r="D95" s="10"/>
      <c r="E95" s="10"/>
      <c r="F95" s="10"/>
      <c r="G95" s="10"/>
      <c r="K95" s="461" t="s">
        <v>11</v>
      </c>
      <c r="L95" s="476">
        <v>12.607472358397102</v>
      </c>
      <c r="N95"/>
      <c r="O95"/>
      <c r="P95"/>
      <c r="Q95" s="488"/>
    </row>
    <row r="96" spans="1:17">
      <c r="A96" s="10"/>
      <c r="B96" s="162"/>
      <c r="C96" s="162"/>
      <c r="D96" s="10"/>
      <c r="E96" s="10"/>
      <c r="F96" s="10"/>
      <c r="G96" s="10"/>
      <c r="K96" s="461" t="s">
        <v>17</v>
      </c>
      <c r="L96" s="476">
        <v>11.998749411720844</v>
      </c>
      <c r="N96"/>
      <c r="O96"/>
      <c r="P96"/>
    </row>
    <row r="97" spans="1:16">
      <c r="A97" s="10"/>
      <c r="B97" s="162"/>
      <c r="C97" s="162"/>
      <c r="D97" s="10"/>
      <c r="E97" s="10"/>
      <c r="F97" s="10"/>
      <c r="G97" s="10"/>
      <c r="K97" s="741" t="s">
        <v>39</v>
      </c>
      <c r="L97" s="742">
        <v>11.600939917699039</v>
      </c>
      <c r="N97"/>
      <c r="O97"/>
      <c r="P97"/>
    </row>
    <row r="98" spans="1:16">
      <c r="A98" s="10"/>
      <c r="B98" s="162"/>
      <c r="C98" s="162"/>
      <c r="D98" s="10"/>
      <c r="E98" s="10"/>
      <c r="F98" s="10"/>
      <c r="G98" s="10"/>
      <c r="N98"/>
      <c r="O98"/>
      <c r="P98"/>
    </row>
    <row r="99" spans="1:16">
      <c r="A99" s="10"/>
      <c r="B99" s="162"/>
      <c r="C99" s="162"/>
      <c r="D99" s="10"/>
      <c r="E99" s="10"/>
      <c r="F99" s="10"/>
      <c r="G99" s="10"/>
      <c r="N99"/>
      <c r="O99"/>
      <c r="P99"/>
    </row>
    <row r="100" spans="1:16">
      <c r="A100" s="10"/>
      <c r="B100" s="10"/>
      <c r="C100" s="10"/>
      <c r="D100" s="10"/>
      <c r="E100" s="10"/>
      <c r="F100" s="10"/>
      <c r="G100" s="10"/>
      <c r="N100"/>
      <c r="O100"/>
      <c r="P100"/>
    </row>
    <row r="101" spans="1:16">
      <c r="A101" s="10"/>
      <c r="B101" s="10"/>
      <c r="C101" s="10"/>
      <c r="D101" s="10"/>
      <c r="E101" s="10"/>
      <c r="F101" s="10"/>
      <c r="G101" s="10"/>
      <c r="N101"/>
      <c r="O101"/>
      <c r="P101"/>
    </row>
    <row r="102" spans="1:16">
      <c r="A102" s="10"/>
      <c r="B102" s="10"/>
      <c r="C102" s="10"/>
      <c r="D102" s="10"/>
      <c r="E102" s="10"/>
      <c r="F102" s="10"/>
      <c r="G102" s="10"/>
      <c r="N102"/>
      <c r="O102"/>
      <c r="P102"/>
    </row>
    <row r="103" spans="1:16">
      <c r="A103" s="10"/>
      <c r="B103" s="10"/>
      <c r="C103" s="10"/>
      <c r="D103" s="10"/>
      <c r="E103" s="10"/>
      <c r="F103" s="10"/>
      <c r="G103" s="10"/>
      <c r="K103" s="1042" t="s">
        <v>148</v>
      </c>
      <c r="L103" s="1042"/>
      <c r="N103"/>
      <c r="O103"/>
      <c r="P103"/>
    </row>
    <row r="104" spans="1:16">
      <c r="A104" s="10"/>
      <c r="B104" s="10"/>
      <c r="C104" s="10"/>
      <c r="D104" s="10"/>
      <c r="E104" s="10"/>
      <c r="F104" s="10"/>
      <c r="G104" s="10"/>
      <c r="K104" s="745" t="s">
        <v>6</v>
      </c>
      <c r="L104" s="746">
        <v>23.939593249675465</v>
      </c>
      <c r="N104"/>
      <c r="O104"/>
      <c r="P104"/>
    </row>
    <row r="105" spans="1:16">
      <c r="A105" s="10"/>
      <c r="B105" s="10"/>
      <c r="C105" s="10"/>
      <c r="D105" s="10"/>
      <c r="E105" s="10"/>
      <c r="F105" s="10"/>
      <c r="G105" s="10"/>
      <c r="K105" s="745" t="s">
        <v>16</v>
      </c>
      <c r="L105" s="746">
        <v>23.072462831286359</v>
      </c>
      <c r="N105"/>
      <c r="O105"/>
      <c r="P105"/>
    </row>
    <row r="106" spans="1:16">
      <c r="A106" s="10"/>
      <c r="B106" s="10"/>
      <c r="C106" s="10"/>
      <c r="D106" s="10"/>
      <c r="E106" s="10"/>
      <c r="F106" s="10"/>
      <c r="G106" s="10"/>
      <c r="K106" s="745" t="s">
        <v>24</v>
      </c>
      <c r="L106" s="746">
        <v>22.583688351564</v>
      </c>
      <c r="N106"/>
      <c r="O106"/>
      <c r="P106"/>
    </row>
    <row r="107" spans="1:16">
      <c r="A107" s="10"/>
      <c r="B107" s="10"/>
      <c r="C107" s="10"/>
      <c r="D107" s="10"/>
      <c r="E107" s="10"/>
      <c r="F107" s="10"/>
      <c r="G107" s="10"/>
      <c r="K107" s="745" t="s">
        <v>14</v>
      </c>
      <c r="L107" s="746">
        <v>22.412312030075189</v>
      </c>
      <c r="N107"/>
      <c r="O107"/>
      <c r="P107"/>
    </row>
    <row r="108" spans="1:16">
      <c r="A108" s="10"/>
      <c r="B108" s="10"/>
      <c r="C108" s="10"/>
      <c r="D108" s="10"/>
      <c r="E108" s="10"/>
      <c r="F108" s="10"/>
      <c r="G108" s="10"/>
      <c r="K108" s="745" t="s">
        <v>3</v>
      </c>
      <c r="L108" s="746">
        <v>22.303509458577949</v>
      </c>
      <c r="N108"/>
      <c r="O108"/>
      <c r="P108"/>
    </row>
    <row r="109" spans="1:16">
      <c r="A109" s="10"/>
      <c r="B109" s="10"/>
      <c r="C109" s="10"/>
      <c r="D109" s="10"/>
      <c r="E109" s="10"/>
      <c r="F109" s="10"/>
      <c r="G109" s="10"/>
      <c r="K109" s="745" t="s">
        <v>69</v>
      </c>
      <c r="L109" s="746">
        <v>22.105276798673025</v>
      </c>
      <c r="N109"/>
      <c r="O109"/>
      <c r="P109"/>
    </row>
    <row r="110" spans="1:16">
      <c r="A110" s="10"/>
      <c r="B110" s="10"/>
      <c r="C110" s="10"/>
      <c r="D110" s="10"/>
      <c r="E110" s="10"/>
      <c r="F110" s="10"/>
      <c r="G110" s="10"/>
      <c r="K110" s="745" t="s">
        <v>55</v>
      </c>
      <c r="L110" s="746">
        <v>21.65256939775238</v>
      </c>
      <c r="N110"/>
      <c r="O110"/>
      <c r="P110"/>
    </row>
    <row r="111" spans="1:16">
      <c r="A111" s="10"/>
      <c r="B111" s="10"/>
      <c r="C111" s="10"/>
      <c r="D111" s="10"/>
      <c r="E111" s="10"/>
      <c r="F111" s="10"/>
      <c r="G111" s="10"/>
      <c r="K111" s="745" t="s">
        <v>5</v>
      </c>
      <c r="L111" s="746">
        <v>21.626793064737434</v>
      </c>
      <c r="N111"/>
      <c r="O111"/>
      <c r="P111"/>
    </row>
    <row r="112" spans="1:16">
      <c r="A112" s="10"/>
      <c r="B112" s="10"/>
      <c r="C112" s="10"/>
      <c r="D112" s="10"/>
      <c r="E112" s="10"/>
      <c r="F112" s="10"/>
      <c r="G112" s="10"/>
      <c r="K112" s="745" t="s">
        <v>18</v>
      </c>
      <c r="L112" s="746">
        <v>21.412116171954963</v>
      </c>
      <c r="N112"/>
      <c r="O112"/>
      <c r="P112"/>
    </row>
    <row r="113" spans="1:16">
      <c r="A113" s="10"/>
      <c r="B113" s="10"/>
      <c r="C113" s="10"/>
      <c r="D113" s="10"/>
      <c r="E113" s="10"/>
      <c r="F113" s="10"/>
      <c r="G113" s="10"/>
      <c r="K113" s="745" t="s">
        <v>22</v>
      </c>
      <c r="L113" s="746">
        <v>21.157947781922068</v>
      </c>
      <c r="N113"/>
      <c r="O113"/>
      <c r="P113"/>
    </row>
    <row r="114" spans="1:16">
      <c r="A114" s="10"/>
      <c r="B114" s="10"/>
      <c r="C114" s="10"/>
      <c r="D114" s="10"/>
      <c r="E114" s="10"/>
      <c r="F114" s="10"/>
      <c r="G114" s="10"/>
      <c r="K114" s="745" t="s">
        <v>81</v>
      </c>
      <c r="L114" s="746">
        <v>20.855702313107606</v>
      </c>
      <c r="N114"/>
      <c r="O114"/>
      <c r="P114"/>
    </row>
    <row r="115" spans="1:16">
      <c r="A115" s="10"/>
      <c r="B115" s="10"/>
      <c r="C115" s="10"/>
      <c r="D115" s="10"/>
      <c r="E115" s="10"/>
      <c r="F115" s="10"/>
      <c r="G115" s="10"/>
      <c r="K115" s="745" t="s">
        <v>15</v>
      </c>
      <c r="L115" s="746">
        <v>20.7888182299947</v>
      </c>
      <c r="N115"/>
      <c r="O115"/>
      <c r="P115"/>
    </row>
    <row r="116" spans="1:16">
      <c r="A116" s="10"/>
      <c r="B116" s="10"/>
      <c r="C116" s="10"/>
      <c r="D116" s="10"/>
      <c r="E116" s="10"/>
      <c r="F116" s="10"/>
      <c r="G116" s="10"/>
      <c r="K116" s="745" t="s">
        <v>0</v>
      </c>
      <c r="L116" s="746">
        <v>20.24810932235118</v>
      </c>
      <c r="N116"/>
      <c r="O116"/>
      <c r="P116"/>
    </row>
    <row r="117" spans="1:16">
      <c r="A117" s="10"/>
      <c r="B117" s="10"/>
      <c r="C117" s="10"/>
      <c r="D117" s="10"/>
      <c r="E117" s="10"/>
      <c r="F117" s="10"/>
      <c r="G117" s="10"/>
      <c r="K117" s="745" t="s">
        <v>17</v>
      </c>
      <c r="L117" s="746">
        <v>19.762932195208698</v>
      </c>
      <c r="N117"/>
      <c r="O117"/>
      <c r="P117"/>
    </row>
    <row r="118" spans="1:16">
      <c r="A118" s="10"/>
      <c r="B118" s="10"/>
      <c r="C118" s="10"/>
      <c r="D118" s="10"/>
      <c r="E118" s="10"/>
      <c r="F118" s="10"/>
      <c r="G118" s="10"/>
      <c r="K118" s="745" t="s">
        <v>20</v>
      </c>
      <c r="L118" s="746">
        <v>19.652682796178915</v>
      </c>
      <c r="N118"/>
      <c r="O118"/>
      <c r="P118"/>
    </row>
    <row r="119" spans="1:16">
      <c r="A119" s="10"/>
      <c r="B119" s="10"/>
      <c r="C119" s="10"/>
      <c r="D119" s="10"/>
      <c r="E119" s="10"/>
      <c r="F119" s="10"/>
      <c r="G119" s="10"/>
      <c r="K119" s="745" t="s">
        <v>21</v>
      </c>
      <c r="L119" s="746">
        <v>19.429210019267824</v>
      </c>
      <c r="N119"/>
      <c r="O119"/>
      <c r="P119"/>
    </row>
    <row r="120" spans="1:16">
      <c r="A120" s="10"/>
      <c r="B120" s="10"/>
      <c r="C120" s="10"/>
      <c r="D120" s="10"/>
      <c r="E120" s="10"/>
      <c r="F120" s="10"/>
      <c r="G120" s="10"/>
      <c r="K120" s="745" t="s">
        <v>2</v>
      </c>
      <c r="L120" s="746">
        <v>19.406364855421458</v>
      </c>
      <c r="N120"/>
      <c r="O120"/>
      <c r="P120"/>
    </row>
    <row r="121" spans="1:16">
      <c r="A121" s="10"/>
      <c r="B121" s="10"/>
      <c r="C121" s="10"/>
      <c r="D121" s="10"/>
      <c r="E121" s="10"/>
      <c r="F121" s="10"/>
      <c r="G121" s="10"/>
      <c r="K121" s="745" t="s">
        <v>4</v>
      </c>
      <c r="L121" s="746">
        <v>19.321899597691097</v>
      </c>
      <c r="N121"/>
      <c r="O121"/>
      <c r="P121"/>
    </row>
    <row r="122" spans="1:16">
      <c r="A122" s="10"/>
      <c r="B122" s="10"/>
      <c r="C122" s="10"/>
      <c r="D122" s="10"/>
      <c r="E122" s="10"/>
      <c r="F122" s="10"/>
      <c r="G122" s="10"/>
      <c r="K122" s="745" t="s">
        <v>1</v>
      </c>
      <c r="L122" s="746">
        <v>18.875285204598509</v>
      </c>
      <c r="N122"/>
      <c r="O122"/>
      <c r="P122"/>
    </row>
    <row r="123" spans="1:16">
      <c r="A123" s="10"/>
      <c r="B123" s="10"/>
      <c r="C123" s="10"/>
      <c r="D123" s="10"/>
      <c r="E123" s="10"/>
      <c r="F123" s="10"/>
      <c r="G123" s="10"/>
      <c r="K123" s="745" t="s">
        <v>8</v>
      </c>
      <c r="L123" s="746">
        <v>18.847411058886472</v>
      </c>
      <c r="N123"/>
      <c r="O123"/>
      <c r="P123"/>
    </row>
    <row r="124" spans="1:16">
      <c r="A124" s="10"/>
      <c r="B124" s="10"/>
      <c r="C124" s="10"/>
      <c r="D124" s="10"/>
      <c r="E124" s="10"/>
      <c r="F124" s="10"/>
      <c r="G124" s="10"/>
      <c r="K124" s="461" t="s">
        <v>10</v>
      </c>
      <c r="L124" s="747">
        <v>18.715080265224216</v>
      </c>
      <c r="N124"/>
      <c r="O124"/>
      <c r="P124"/>
    </row>
    <row r="125" spans="1:16">
      <c r="A125" s="10"/>
      <c r="B125" s="10"/>
      <c r="C125" s="10"/>
      <c r="D125" s="10"/>
      <c r="E125" s="10"/>
      <c r="F125" s="10"/>
      <c r="G125" s="10"/>
      <c r="K125" s="782" t="s">
        <v>13</v>
      </c>
      <c r="L125" s="747">
        <v>17.833666651918058</v>
      </c>
      <c r="N125"/>
      <c r="O125"/>
      <c r="P125"/>
    </row>
    <row r="126" spans="1:16">
      <c r="A126" s="10"/>
      <c r="B126" s="10"/>
      <c r="C126" s="10"/>
      <c r="D126" s="10"/>
      <c r="E126" s="10"/>
      <c r="F126" s="10"/>
      <c r="G126" s="10"/>
      <c r="K126" s="748" t="s">
        <v>148</v>
      </c>
      <c r="L126" s="749">
        <v>17.695656962681412</v>
      </c>
      <c r="N126"/>
      <c r="O126"/>
      <c r="P126"/>
    </row>
    <row r="127" spans="1:16">
      <c r="A127" s="10"/>
      <c r="B127" s="10"/>
      <c r="C127" s="10"/>
      <c r="D127" s="10"/>
      <c r="E127" s="10"/>
      <c r="F127" s="10"/>
      <c r="G127" s="10"/>
      <c r="K127" s="461" t="s">
        <v>11</v>
      </c>
      <c r="L127" s="747">
        <v>16.831171755074195</v>
      </c>
      <c r="N127"/>
      <c r="O127"/>
      <c r="P127"/>
    </row>
    <row r="128" spans="1:16">
      <c r="A128" s="10"/>
      <c r="B128" s="10"/>
      <c r="C128" s="10"/>
      <c r="D128" s="10"/>
      <c r="E128" s="10"/>
      <c r="F128" s="10"/>
      <c r="G128" s="10"/>
      <c r="K128" s="461" t="s">
        <v>39</v>
      </c>
      <c r="L128" s="476">
        <v>16.375087457437381</v>
      </c>
      <c r="N128"/>
      <c r="O128"/>
      <c r="P128"/>
    </row>
    <row r="129" spans="1:16">
      <c r="A129" s="10"/>
      <c r="B129" s="10"/>
      <c r="C129" s="10"/>
      <c r="D129" s="10"/>
      <c r="E129" s="10"/>
      <c r="F129" s="10"/>
      <c r="G129" s="10"/>
      <c r="K129" s="461" t="s">
        <v>12</v>
      </c>
      <c r="L129" s="476">
        <v>16.355053092472666</v>
      </c>
      <c r="N129"/>
      <c r="O129"/>
      <c r="P129"/>
    </row>
    <row r="130" spans="1:16">
      <c r="A130" s="10"/>
      <c r="B130" s="10"/>
      <c r="C130" s="10"/>
      <c r="D130" s="10"/>
      <c r="E130" s="10"/>
      <c r="F130" s="10"/>
      <c r="G130" s="10"/>
      <c r="N130"/>
      <c r="O130"/>
      <c r="P130"/>
    </row>
    <row r="131" spans="1:16">
      <c r="A131" s="10"/>
      <c r="B131" s="10"/>
      <c r="C131" s="10"/>
      <c r="D131" s="10"/>
      <c r="E131" s="10"/>
      <c r="F131" s="10"/>
      <c r="G131" s="10"/>
      <c r="N131"/>
      <c r="O131"/>
      <c r="P131"/>
    </row>
    <row r="132" spans="1:16">
      <c r="A132" s="10"/>
      <c r="B132" s="10"/>
      <c r="C132" s="10"/>
      <c r="D132" s="10"/>
      <c r="E132" s="10"/>
      <c r="F132" s="10"/>
      <c r="G132" s="10"/>
      <c r="N132"/>
      <c r="O132"/>
      <c r="P132"/>
    </row>
    <row r="133" spans="1:16">
      <c r="A133" s="10"/>
      <c r="B133" s="10"/>
      <c r="C133" s="10"/>
      <c r="D133" s="10"/>
      <c r="E133" s="10"/>
      <c r="F133" s="10"/>
      <c r="G133" s="10"/>
      <c r="N133"/>
      <c r="O133"/>
      <c r="P133"/>
    </row>
    <row r="134" spans="1:16">
      <c r="A134" s="10"/>
      <c r="B134" s="10"/>
      <c r="C134" s="10"/>
      <c r="D134" s="10"/>
      <c r="E134" s="10"/>
      <c r="F134" s="10"/>
      <c r="G134" s="10"/>
      <c r="N134"/>
      <c r="O134"/>
      <c r="P134"/>
    </row>
    <row r="135" spans="1:16">
      <c r="A135" s="10"/>
      <c r="B135" s="10"/>
      <c r="C135" s="10"/>
      <c r="D135" s="10"/>
      <c r="E135" s="10"/>
      <c r="F135" s="10"/>
      <c r="G135" s="10"/>
      <c r="N135"/>
      <c r="O135"/>
      <c r="P135"/>
    </row>
    <row r="136" spans="1:16">
      <c r="A136" s="10"/>
      <c r="B136" s="10"/>
      <c r="C136" s="10"/>
      <c r="D136" s="10"/>
      <c r="E136" s="10"/>
      <c r="F136" s="10"/>
      <c r="G136" s="10"/>
    </row>
    <row r="137" spans="1:16">
      <c r="A137" s="10"/>
      <c r="B137" s="10"/>
      <c r="C137" s="10"/>
      <c r="D137" s="10"/>
      <c r="E137" s="10"/>
      <c r="F137" s="10"/>
      <c r="G137" s="10"/>
    </row>
    <row r="138" spans="1:16">
      <c r="A138" s="10"/>
      <c r="B138" s="10"/>
      <c r="C138" s="10"/>
      <c r="D138" s="10"/>
      <c r="E138" s="10"/>
      <c r="F138" s="10"/>
      <c r="G138" s="10"/>
    </row>
    <row r="139" spans="1:16">
      <c r="A139" s="10"/>
      <c r="B139" s="10"/>
      <c r="C139" s="10"/>
      <c r="D139" s="10"/>
      <c r="E139" s="10"/>
      <c r="F139" s="10"/>
      <c r="G139" s="10"/>
    </row>
    <row r="140" spans="1:16">
      <c r="A140" s="10"/>
      <c r="B140" s="10"/>
      <c r="C140" s="10"/>
      <c r="D140" s="10"/>
      <c r="E140" s="10"/>
      <c r="F140" s="10"/>
      <c r="G140" s="10"/>
    </row>
    <row r="141" spans="1:16">
      <c r="A141" s="10"/>
      <c r="B141" s="10"/>
      <c r="C141" s="10"/>
      <c r="D141" s="10"/>
      <c r="E141" s="10"/>
      <c r="F141" s="10"/>
      <c r="G141" s="10"/>
    </row>
    <row r="142" spans="1:16">
      <c r="A142" s="10"/>
      <c r="B142" s="10"/>
      <c r="C142" s="10"/>
      <c r="D142" s="10"/>
      <c r="E142" s="10"/>
      <c r="F142" s="10"/>
      <c r="G142" s="10"/>
    </row>
    <row r="143" spans="1:16">
      <c r="A143" s="10"/>
      <c r="B143" s="10"/>
      <c r="C143" s="10"/>
      <c r="D143" s="10"/>
      <c r="E143" s="10"/>
      <c r="F143" s="10"/>
      <c r="G143" s="10"/>
    </row>
    <row r="144" spans="1:16">
      <c r="A144" s="10"/>
      <c r="B144" s="10"/>
      <c r="C144" s="10"/>
      <c r="D144" s="10"/>
      <c r="E144" s="10"/>
      <c r="F144" s="10"/>
      <c r="G144" s="10"/>
    </row>
    <row r="145" spans="1:15">
      <c r="A145" s="10"/>
      <c r="B145" s="10"/>
      <c r="C145" s="10"/>
      <c r="D145" s="10"/>
      <c r="E145" s="10"/>
      <c r="F145" s="10"/>
      <c r="G145" s="10"/>
    </row>
    <row r="146" spans="1:15">
      <c r="A146" s="10"/>
      <c r="B146" s="10"/>
      <c r="C146" s="10"/>
      <c r="D146" s="10"/>
      <c r="E146" s="10"/>
      <c r="F146" s="10"/>
      <c r="G146" s="10"/>
    </row>
    <row r="147" spans="1:15">
      <c r="A147" s="10"/>
      <c r="B147" s="10"/>
      <c r="C147" s="10"/>
      <c r="D147" s="10"/>
      <c r="E147" s="10"/>
      <c r="F147" s="10"/>
      <c r="G147" s="10"/>
    </row>
    <row r="148" spans="1:15">
      <c r="A148" s="10"/>
      <c r="B148" s="10"/>
      <c r="C148" s="10"/>
      <c r="D148" s="10"/>
      <c r="E148" s="10"/>
      <c r="F148" s="10"/>
      <c r="G148" s="10"/>
    </row>
    <row r="149" spans="1:15">
      <c r="A149" s="10"/>
      <c r="B149" s="10"/>
      <c r="C149" s="10"/>
      <c r="D149" s="10"/>
      <c r="E149" s="10"/>
      <c r="F149" s="10"/>
      <c r="G149" s="10"/>
    </row>
    <row r="150" spans="1:15">
      <c r="A150" s="10"/>
      <c r="B150" s="10"/>
      <c r="C150" s="10"/>
      <c r="D150" s="10"/>
      <c r="E150" s="10"/>
      <c r="F150" s="10"/>
      <c r="G150" s="10"/>
    </row>
    <row r="151" spans="1:15">
      <c r="A151" s="10"/>
      <c r="B151" s="10"/>
      <c r="C151" s="10"/>
      <c r="D151" s="10"/>
      <c r="E151" s="10"/>
      <c r="F151" s="10"/>
      <c r="G151" s="10"/>
    </row>
    <row r="152" spans="1:15">
      <c r="A152" s="10"/>
      <c r="B152" s="10"/>
      <c r="C152" s="10"/>
      <c r="D152" s="10"/>
      <c r="E152" s="10"/>
      <c r="F152" s="10"/>
      <c r="G152" s="10"/>
    </row>
    <row r="153" spans="1:15">
      <c r="L153" s="478"/>
      <c r="M153" s="478"/>
      <c r="N153" s="478"/>
      <c r="O153" s="478"/>
    </row>
    <row r="154" spans="1:15">
      <c r="K154" s="478" t="s">
        <v>6</v>
      </c>
      <c r="L154" s="478">
        <v>20.994295535995263</v>
      </c>
      <c r="M154" s="478"/>
      <c r="N154" s="478"/>
      <c r="O154" s="478"/>
    </row>
    <row r="155" spans="1:15">
      <c r="K155" s="478" t="s">
        <v>14</v>
      </c>
      <c r="L155" s="478">
        <v>20.450573435811535</v>
      </c>
      <c r="M155" s="478"/>
      <c r="N155" s="478"/>
      <c r="O155" s="478"/>
    </row>
    <row r="156" spans="1:15">
      <c r="K156" s="478" t="s">
        <v>81</v>
      </c>
      <c r="L156" s="478">
        <v>19.966231016245999</v>
      </c>
      <c r="M156" s="478"/>
      <c r="N156" s="478"/>
      <c r="O156" s="478"/>
    </row>
    <row r="157" spans="1:15">
      <c r="K157" s="478" t="s">
        <v>16</v>
      </c>
      <c r="L157" s="478">
        <v>19.676974175589265</v>
      </c>
      <c r="M157" s="478"/>
      <c r="N157" s="478"/>
      <c r="O157" s="478"/>
    </row>
    <row r="158" spans="1:15">
      <c r="K158" s="478" t="s">
        <v>69</v>
      </c>
      <c r="L158" s="478">
        <v>19.165922160511062</v>
      </c>
      <c r="M158" s="478"/>
      <c r="N158" s="478"/>
      <c r="O158" s="478"/>
    </row>
    <row r="159" spans="1:15">
      <c r="K159" s="478" t="s">
        <v>24</v>
      </c>
      <c r="L159" s="478">
        <v>18.597836713570381</v>
      </c>
      <c r="M159" s="478"/>
      <c r="N159" s="478"/>
      <c r="O159" s="478"/>
    </row>
    <row r="160" spans="1:15">
      <c r="K160" s="478" t="s">
        <v>3</v>
      </c>
      <c r="L160" s="478">
        <v>18.44543907298063</v>
      </c>
      <c r="M160" s="478"/>
      <c r="N160" s="478"/>
      <c r="O160" s="478"/>
    </row>
    <row r="161" spans="11:15">
      <c r="K161" s="478" t="s">
        <v>55</v>
      </c>
      <c r="L161" s="478">
        <v>18.172615418140985</v>
      </c>
      <c r="M161" s="478"/>
      <c r="N161" s="478"/>
      <c r="O161" s="478"/>
    </row>
    <row r="162" spans="11:15">
      <c r="K162" s="478" t="s">
        <v>0</v>
      </c>
      <c r="L162" s="478">
        <v>17.416734307693162</v>
      </c>
      <c r="M162" s="478"/>
      <c r="N162" s="478"/>
      <c r="O162" s="478"/>
    </row>
    <row r="163" spans="11:15">
      <c r="K163" s="478" t="s">
        <v>5</v>
      </c>
      <c r="L163" s="478">
        <v>16.915345943772568</v>
      </c>
      <c r="M163" s="478"/>
      <c r="N163" s="478"/>
      <c r="O163" s="478"/>
    </row>
    <row r="164" spans="11:15">
      <c r="K164" s="478" t="s">
        <v>22</v>
      </c>
      <c r="L164" s="478">
        <v>16.646878844932097</v>
      </c>
      <c r="M164" s="478"/>
      <c r="N164" s="478"/>
      <c r="O164" s="478"/>
    </row>
    <row r="165" spans="11:15">
      <c r="K165" s="478" t="s">
        <v>18</v>
      </c>
      <c r="L165" s="478">
        <v>16.620322954380747</v>
      </c>
      <c r="M165" s="478"/>
      <c r="N165" s="478"/>
      <c r="O165" s="478"/>
    </row>
    <row r="166" spans="11:15">
      <c r="K166" s="478" t="s">
        <v>13</v>
      </c>
      <c r="L166" s="478">
        <v>16.112863907764016</v>
      </c>
      <c r="M166" s="478"/>
      <c r="N166" s="478"/>
      <c r="O166" s="478"/>
    </row>
    <row r="167" spans="11:15">
      <c r="K167" s="478" t="s">
        <v>4</v>
      </c>
      <c r="L167" s="478">
        <v>14.471164186507361</v>
      </c>
      <c r="M167" s="478"/>
      <c r="N167" s="478"/>
      <c r="O167" s="478"/>
    </row>
    <row r="168" spans="11:15">
      <c r="K168" s="478" t="s">
        <v>8</v>
      </c>
      <c r="L168" s="478">
        <v>14.217790168970614</v>
      </c>
      <c r="M168" s="478"/>
      <c r="N168" s="478"/>
      <c r="O168" s="478"/>
    </row>
    <row r="169" spans="11:15">
      <c r="K169" s="478" t="s">
        <v>20</v>
      </c>
      <c r="L169" s="478">
        <v>14.074341870685203</v>
      </c>
      <c r="M169" s="478"/>
      <c r="N169" s="478"/>
      <c r="O169" s="478"/>
    </row>
    <row r="170" spans="11:15">
      <c r="K170" s="478" t="s">
        <v>15</v>
      </c>
      <c r="L170" s="478">
        <v>13.915966210477837</v>
      </c>
      <c r="M170" s="478"/>
      <c r="N170" s="478"/>
      <c r="O170" s="478"/>
    </row>
    <row r="171" spans="11:15">
      <c r="K171" s="478" t="s">
        <v>2</v>
      </c>
      <c r="L171" s="478">
        <v>13.614893214325239</v>
      </c>
      <c r="M171" s="478"/>
      <c r="N171" s="478"/>
      <c r="O171" s="478"/>
    </row>
    <row r="172" spans="11:15">
      <c r="K172" s="478" t="s">
        <v>62</v>
      </c>
      <c r="L172" s="478">
        <v>13.463840242693312</v>
      </c>
      <c r="M172" s="478"/>
      <c r="N172" s="478"/>
      <c r="O172" s="478"/>
    </row>
    <row r="173" spans="11:15">
      <c r="K173" s="478" t="s">
        <v>21</v>
      </c>
      <c r="L173" s="478">
        <v>13.316710058877504</v>
      </c>
      <c r="M173" s="478"/>
      <c r="N173" s="478"/>
      <c r="O173" s="478"/>
    </row>
    <row r="174" spans="11:15">
      <c r="K174" s="478" t="s">
        <v>1</v>
      </c>
      <c r="L174" s="478">
        <v>13.09184984683279</v>
      </c>
      <c r="M174" s="478"/>
      <c r="N174" s="478"/>
      <c r="O174" s="478"/>
    </row>
    <row r="175" spans="11:15">
      <c r="K175" s="478" t="s">
        <v>10</v>
      </c>
      <c r="L175" s="478">
        <v>13.079587707503581</v>
      </c>
      <c r="M175" s="478"/>
      <c r="N175" s="478"/>
      <c r="O175" s="478"/>
    </row>
    <row r="176" spans="11:15">
      <c r="K176" s="478" t="s">
        <v>12</v>
      </c>
      <c r="L176" s="478">
        <v>12.761861831894883</v>
      </c>
      <c r="M176" s="478"/>
      <c r="N176" s="478"/>
      <c r="O176" s="478"/>
    </row>
    <row r="177" spans="11:15">
      <c r="K177" s="478" t="s">
        <v>11</v>
      </c>
      <c r="L177" s="478">
        <v>12.607472358397102</v>
      </c>
      <c r="M177" s="478"/>
      <c r="N177" s="478"/>
      <c r="O177" s="478"/>
    </row>
    <row r="178" spans="11:15">
      <c r="K178" s="478" t="s">
        <v>17</v>
      </c>
      <c r="L178" s="478">
        <v>11.998749411720844</v>
      </c>
    </row>
    <row r="179" spans="11:15">
      <c r="K179" s="478" t="s">
        <v>39</v>
      </c>
      <c r="L179" s="478">
        <v>11.600939917699039</v>
      </c>
    </row>
  </sheetData>
  <sortState ref="K154:L179">
    <sortCondition descending="1" ref="L154:L179"/>
  </sortState>
  <mergeCells count="4">
    <mergeCell ref="K36:L36"/>
    <mergeCell ref="K103:L103"/>
    <mergeCell ref="A1:G1"/>
    <mergeCell ref="K71:L71"/>
  </mergeCells>
  <pageMargins left="0.78740157480314965" right="0.78740157480314965" top="0.78740157480314965" bottom="0.59055118110236227" header="0.23622047244094491" footer="0"/>
  <pageSetup paperSize="9" scale="68" orientation="portrait" r:id="rId1"/>
  <headerFooter alignWithMargins="0"/>
  <rowBreaks count="1" manualBreakCount="1">
    <brk id="71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BS106"/>
  <sheetViews>
    <sheetView view="pageBreakPreview" zoomScale="90" zoomScaleNormal="70" zoomScaleSheetLayoutView="90" workbookViewId="0">
      <selection activeCell="AR12" sqref="AR12"/>
    </sheetView>
  </sheetViews>
  <sheetFormatPr baseColWidth="10" defaultRowHeight="12.75"/>
  <cols>
    <col min="1" max="1" width="4.42578125" customWidth="1"/>
    <col min="2" max="2" width="24.5703125" customWidth="1"/>
    <col min="3" max="20" width="10.7109375" customWidth="1"/>
    <col min="21" max="21" width="11.5703125" customWidth="1"/>
    <col min="22" max="22" width="3" customWidth="1"/>
    <col min="23" max="23" width="10.7109375" customWidth="1"/>
    <col min="24" max="25" width="2.28515625" customWidth="1"/>
    <col min="26" max="26" width="6" customWidth="1"/>
    <col min="27" max="27" width="4" customWidth="1"/>
    <col min="37" max="37" width="4.7109375" customWidth="1"/>
    <col min="39" max="39" width="17.42578125" customWidth="1"/>
    <col min="40" max="40" width="12.85546875" customWidth="1"/>
    <col min="41" max="41" width="12.5703125" bestFit="1" customWidth="1"/>
    <col min="42" max="43" width="12.5703125" customWidth="1"/>
    <col min="45" max="45" width="30.85546875" customWidth="1"/>
    <col min="46" max="46" width="13.5703125" bestFit="1" customWidth="1"/>
    <col min="56" max="56" width="16.28515625" customWidth="1"/>
    <col min="59" max="59" width="13.5703125" customWidth="1"/>
  </cols>
  <sheetData>
    <row r="1" spans="1:70" ht="20.25">
      <c r="A1" s="27" t="s">
        <v>149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8"/>
    </row>
    <row r="2" spans="1:70" ht="13.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S2" s="1"/>
      <c r="AT2" s="46"/>
    </row>
    <row r="3" spans="1:70" s="130" customFormat="1" ht="123.75" customHeight="1" thickBot="1">
      <c r="A3" s="208"/>
      <c r="B3" s="849" t="s">
        <v>115</v>
      </c>
      <c r="C3" s="851" t="s">
        <v>116</v>
      </c>
      <c r="D3" s="852" t="s">
        <v>117</v>
      </c>
      <c r="E3" s="852" t="s">
        <v>118</v>
      </c>
      <c r="F3" s="852" t="s">
        <v>119</v>
      </c>
      <c r="G3" s="852" t="s">
        <v>139</v>
      </c>
      <c r="H3" s="852" t="s">
        <v>120</v>
      </c>
      <c r="I3" s="852" t="s">
        <v>121</v>
      </c>
      <c r="J3" s="852" t="s">
        <v>122</v>
      </c>
      <c r="K3" s="852" t="s">
        <v>123</v>
      </c>
      <c r="L3" s="852" t="s">
        <v>124</v>
      </c>
      <c r="M3" s="852" t="s">
        <v>125</v>
      </c>
      <c r="N3" s="852" t="s">
        <v>126</v>
      </c>
      <c r="O3" s="852" t="s">
        <v>127</v>
      </c>
      <c r="P3" s="852" t="s">
        <v>128</v>
      </c>
      <c r="Q3" s="852" t="s">
        <v>129</v>
      </c>
      <c r="R3" s="852" t="s">
        <v>130</v>
      </c>
      <c r="S3" s="852" t="s">
        <v>131</v>
      </c>
      <c r="T3" s="853" t="s">
        <v>132</v>
      </c>
      <c r="U3" s="849" t="s">
        <v>62</v>
      </c>
      <c r="V3" s="209"/>
      <c r="W3" s="854" t="s">
        <v>134</v>
      </c>
      <c r="X3" s="209"/>
      <c r="Y3" s="129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R3"/>
      <c r="AS3" s="124"/>
      <c r="AT3" s="124"/>
      <c r="BI3" s="131"/>
      <c r="BJ3" s="131"/>
    </row>
    <row r="4" spans="1:70" s="553" customFormat="1" ht="22.5" customHeight="1">
      <c r="A4" s="543"/>
      <c r="B4" s="544" t="s">
        <v>0</v>
      </c>
      <c r="C4" s="638">
        <f>+'2.11.2'!C5/'2.10.2'!C5/10</f>
        <v>20.381464075139387</v>
      </c>
      <c r="D4" s="647"/>
      <c r="E4" s="639">
        <f>+'2.11.2'!E5/'2.10.2'!E5/10</f>
        <v>19.88474098381409</v>
      </c>
      <c r="F4" s="639">
        <f>+'2.11.2'!F5/'2.10.2'!F5/10</f>
        <v>7.3230172480549101</v>
      </c>
      <c r="G4" s="639">
        <f>+'2.11.2'!G5/'2.10.2'!G5/10</f>
        <v>14.664439326928388</v>
      </c>
      <c r="H4" s="639">
        <f>+'2.11.2'!H5/'2.10.2'!H5/10</f>
        <v>20.317289789153939</v>
      </c>
      <c r="I4" s="639">
        <f>+'2.11.2'!I5/'2.10.2'!I5/10</f>
        <v>15.643544713222553</v>
      </c>
      <c r="J4" s="639">
        <f>+'2.11.2'!J5/'2.10.2'!J5/10</f>
        <v>15.42284796406199</v>
      </c>
      <c r="K4" s="639">
        <f>+'2.11.2'!K5/'2.10.2'!K5/10</f>
        <v>17.70200452329815</v>
      </c>
      <c r="L4" s="639">
        <f>+'2.11.2'!L5/'2.10.2'!L5/10</f>
        <v>22.890714974019382</v>
      </c>
      <c r="M4" s="639">
        <f>+'2.11.2'!M5/'2.10.2'!M5/10</f>
        <v>16.662027068323887</v>
      </c>
      <c r="N4" s="639">
        <f>+'2.11.2'!N5/'2.10.2'!N5/10</f>
        <v>16.50072683288402</v>
      </c>
      <c r="O4" s="639">
        <f>+'2.11.2'!O5/'2.10.2'!O5/10</f>
        <v>16.983847259541889</v>
      </c>
      <c r="P4" s="647">
        <f>+'2.11.2'!P5/'2.10.2'!P5/10</f>
        <v>13.554704011441796</v>
      </c>
      <c r="Q4" s="647">
        <f>+'2.11.2'!Q5/'2.10.2'!Q5/10</f>
        <v>16.482406344038942</v>
      </c>
      <c r="R4" s="639">
        <f>+'2.11.2'!R5/'2.10.2'!R5/10</f>
        <v>16.303240099964277</v>
      </c>
      <c r="S4" s="639">
        <f>+'2.11.2'!S5/'2.10.2'!S5/10</f>
        <v>15.87065924778671</v>
      </c>
      <c r="T4" s="640">
        <f>+'2.11.2'!T5/'2.10.2'!T5/10</f>
        <v>18.998013332004614</v>
      </c>
      <c r="U4" s="641">
        <f>+'2.11.2'!U5/'2.10.2'!U5/10</f>
        <v>15.554697632156692</v>
      </c>
      <c r="V4" s="550"/>
      <c r="W4" s="642">
        <f>+'2.11.2'!X5/'2.10.2'!X5/10</f>
        <v>20.247943136381419</v>
      </c>
      <c r="X4" s="550"/>
      <c r="Y4" s="552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S4" s="643" t="s">
        <v>134</v>
      </c>
      <c r="AT4" s="644">
        <f>W29</f>
        <v>17.695675257879852</v>
      </c>
      <c r="AU4" s="604"/>
      <c r="AX4" s="645"/>
      <c r="BA4" s="604"/>
      <c r="BC4" s="604"/>
      <c r="BE4" s="604"/>
      <c r="BF4" s="604"/>
      <c r="BG4" s="604"/>
      <c r="BH4" s="604"/>
      <c r="BI4" s="604"/>
      <c r="BJ4" s="604"/>
    </row>
    <row r="5" spans="1:70" s="553" customFormat="1" ht="22.5" customHeight="1">
      <c r="A5" s="543"/>
      <c r="B5" s="556" t="s">
        <v>1</v>
      </c>
      <c r="C5" s="646">
        <f>+'2.11.2'!C6/'2.10.2'!C6/10</f>
        <v>13.360560919200713</v>
      </c>
      <c r="D5" s="647">
        <f>+'2.11.2'!D6/'2.10.2'!D6/10</f>
        <v>18.371199241235963</v>
      </c>
      <c r="E5" s="647">
        <f>+'2.11.2'!E6/'2.10.2'!E6/10</f>
        <v>14.661190768735164</v>
      </c>
      <c r="F5" s="647">
        <f>+'2.11.2'!F6/'2.10.2'!F6/10</f>
        <v>10.697537758094288</v>
      </c>
      <c r="G5" s="647">
        <f>+'2.11.2'!G6/'2.10.2'!G6/10</f>
        <v>14.317908781278376</v>
      </c>
      <c r="H5" s="647">
        <f>+'2.11.2'!H6/'2.10.2'!H6/10</f>
        <v>12.103526239564045</v>
      </c>
      <c r="I5" s="647">
        <f>+'2.11.2'!I6/'2.10.2'!I6/10</f>
        <v>13.266777702781756</v>
      </c>
      <c r="J5" s="647">
        <f>+'2.11.2'!J6/'2.10.2'!J6/10</f>
        <v>16.831329459466481</v>
      </c>
      <c r="K5" s="647">
        <f>+'2.11.2'!K6/'2.10.2'!K6/10</f>
        <v>11.076267493309272</v>
      </c>
      <c r="L5" s="647">
        <f>+'2.11.2'!L6/'2.10.2'!L6/10</f>
        <v>17.716567460241048</v>
      </c>
      <c r="M5" s="647">
        <f>+'2.11.2'!M6/'2.10.2'!M6/10</f>
        <v>17.087990409941277</v>
      </c>
      <c r="N5" s="647">
        <f>+'2.11.2'!N6/'2.10.2'!N6/10</f>
        <v>6.2429299475185998</v>
      </c>
      <c r="O5" s="647">
        <f>+'2.11.2'!O6/'2.10.2'!O6/10</f>
        <v>7.6149132848529621</v>
      </c>
      <c r="P5" s="647">
        <f>+'2.11.2'!P6/'2.10.2'!P6/10</f>
        <v>20.112893497766173</v>
      </c>
      <c r="Q5" s="647">
        <f>+'2.11.2'!Q6/'2.10.2'!Q6/10</f>
        <v>11.288767668387163</v>
      </c>
      <c r="R5" s="647">
        <f>+'2.11.2'!R6/'2.10.2'!R6/10</f>
        <v>13.492076716640156</v>
      </c>
      <c r="S5" s="647">
        <f>+'2.11.2'!S6/'2.10.2'!S6/10</f>
        <v>12.282590430558006</v>
      </c>
      <c r="T5" s="648">
        <f>+'2.11.2'!T6/'2.10.2'!T6/10</f>
        <v>12.687143447125347</v>
      </c>
      <c r="U5" s="649">
        <f>+'2.11.2'!U6/'2.10.2'!U6/10</f>
        <v>8.0349237599021812</v>
      </c>
      <c r="V5" s="562"/>
      <c r="W5" s="650">
        <f>+'2.11.2'!X6/'2.10.2'!X6/10</f>
        <v>18.875097216671261</v>
      </c>
      <c r="X5" s="562"/>
      <c r="Y5" s="564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S5" s="651" t="s">
        <v>139</v>
      </c>
      <c r="AT5" s="652">
        <f>G29</f>
        <v>17.231541664440307</v>
      </c>
      <c r="AU5" s="604"/>
      <c r="BA5" s="604"/>
      <c r="BC5" s="604"/>
      <c r="BE5" s="604"/>
      <c r="BF5" s="604"/>
      <c r="BG5" s="604"/>
      <c r="BH5" s="604"/>
      <c r="BI5" s="604"/>
      <c r="BJ5" s="604"/>
      <c r="BK5" s="604"/>
      <c r="BL5" s="604"/>
      <c r="BM5" s="604"/>
      <c r="BN5" s="604"/>
      <c r="BO5" s="604"/>
      <c r="BP5" s="604"/>
      <c r="BQ5" s="604"/>
      <c r="BR5" s="604"/>
    </row>
    <row r="6" spans="1:70" s="553" customFormat="1" ht="22.5" customHeight="1">
      <c r="A6" s="543"/>
      <c r="B6" s="556" t="s">
        <v>24</v>
      </c>
      <c r="C6" s="646">
        <f>+'2.11.2'!C7/'2.10.2'!C7/10</f>
        <v>23.346551143596649</v>
      </c>
      <c r="D6" s="647">
        <f>+'2.11.2'!D7/'2.10.2'!D7/10</f>
        <v>30.480751054768355</v>
      </c>
      <c r="E6" s="647">
        <f>+'2.11.2'!E7/'2.10.2'!E7/10</f>
        <v>20.724283846212526</v>
      </c>
      <c r="F6" s="647">
        <f>+'2.11.2'!F7/'2.10.2'!F7/10</f>
        <v>23.916944362339379</v>
      </c>
      <c r="G6" s="647">
        <f>+'2.11.2'!G7/'2.10.2'!G7/10</f>
        <v>12.538021320134987</v>
      </c>
      <c r="H6" s="647">
        <f>+'2.11.2'!H7/'2.10.2'!H7/10</f>
        <v>22.903099250786617</v>
      </c>
      <c r="I6" s="647">
        <f>+'2.11.2'!I7/'2.10.2'!I7/10</f>
        <v>32.106790297120533</v>
      </c>
      <c r="J6" s="647">
        <f>+'2.11.2'!J7/'2.10.2'!J7/10</f>
        <v>21.759696081394182</v>
      </c>
      <c r="K6" s="647">
        <f>+'2.11.2'!K7/'2.10.2'!K7/10</f>
        <v>24.48385692476408</v>
      </c>
      <c r="L6" s="647">
        <f>+'2.11.2'!L7/'2.10.2'!L7/10</f>
        <v>24.65491455944262</v>
      </c>
      <c r="M6" s="647">
        <f>+'2.11.2'!M7/'2.10.2'!M7/10</f>
        <v>22.107892560548617</v>
      </c>
      <c r="N6" s="647">
        <f>+'2.11.2'!N7/'2.10.2'!N7/10</f>
        <v>25.581857795921049</v>
      </c>
      <c r="O6" s="647">
        <f>+'2.11.2'!O7/'2.10.2'!O7/10</f>
        <v>5.4191079583107387</v>
      </c>
      <c r="P6" s="647">
        <f>+'2.11.2'!P7/'2.10.2'!P7/10</f>
        <v>21.187365530330329</v>
      </c>
      <c r="Q6" s="647">
        <f>+'2.11.2'!Q7/'2.10.2'!Q7/10</f>
        <v>27.795660781032744</v>
      </c>
      <c r="R6" s="647">
        <f>+'2.11.2'!R7/'2.10.2'!R7/10</f>
        <v>16.769774854148885</v>
      </c>
      <c r="S6" s="647">
        <f>+'2.11.2'!S7/'2.10.2'!S7/10</f>
        <v>43.301785291085466</v>
      </c>
      <c r="T6" s="648">
        <f>+'2.11.2'!T7/'2.10.2'!T7/10</f>
        <v>19.506059167902841</v>
      </c>
      <c r="U6" s="649">
        <f>+'2.11.2'!U7/'2.10.2'!U7/10</f>
        <v>5.8312845912228664</v>
      </c>
      <c r="V6" s="565"/>
      <c r="W6" s="650">
        <f>+'2.11.2'!X7/'2.10.2'!X7/10</f>
        <v>22.582392947975045</v>
      </c>
      <c r="X6" s="565"/>
      <c r="Y6" s="566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653"/>
      <c r="AN6" s="654"/>
      <c r="AS6" s="651" t="s">
        <v>128</v>
      </c>
      <c r="AT6" s="652">
        <f>P29</f>
        <v>11.019130137022524</v>
      </c>
      <c r="AU6" s="604"/>
      <c r="AX6" s="655"/>
      <c r="BA6" s="604"/>
      <c r="BC6" s="604"/>
      <c r="BE6" s="604"/>
      <c r="BF6" s="604"/>
      <c r="BG6" s="604"/>
      <c r="BH6" s="604"/>
      <c r="BK6" s="604"/>
      <c r="BL6" s="604"/>
      <c r="BM6" s="604"/>
      <c r="BN6" s="604"/>
      <c r="BO6" s="604"/>
      <c r="BP6" s="604"/>
      <c r="BQ6" s="604"/>
      <c r="BR6" s="604"/>
    </row>
    <row r="7" spans="1:70" s="553" customFormat="1" ht="22.5" customHeight="1">
      <c r="A7" s="543"/>
      <c r="B7" s="556" t="s">
        <v>2</v>
      </c>
      <c r="C7" s="646">
        <f>+'2.11.2'!C8/'2.10.2'!C8/10</f>
        <v>14.917790114693208</v>
      </c>
      <c r="D7" s="647"/>
      <c r="E7" s="647">
        <f>+'2.11.2'!E8/'2.10.2'!E8/10</f>
        <v>14.916863313363777</v>
      </c>
      <c r="F7" s="647">
        <f>+'2.11.2'!F8/'2.10.2'!F8/10</f>
        <v>10.255209903776207</v>
      </c>
      <c r="G7" s="647">
        <f>+'2.11.2'!G8/'2.10.2'!G8/10</f>
        <v>14.902880562300192</v>
      </c>
      <c r="H7" s="647">
        <f>+'2.11.2'!H8/'2.10.2'!H8/10</f>
        <v>11.988916068458476</v>
      </c>
      <c r="I7" s="647">
        <f>+'2.11.2'!I8/'2.10.2'!I8/10</f>
        <v>18.959139336108681</v>
      </c>
      <c r="J7" s="647">
        <f>+'2.11.2'!J8/'2.10.2'!J8/10</f>
        <v>15.507982421343225</v>
      </c>
      <c r="K7" s="647">
        <f>+'2.11.2'!K8/'2.10.2'!K8/10</f>
        <v>11.735523163321357</v>
      </c>
      <c r="L7" s="647">
        <f>+'2.11.2'!L8/'2.10.2'!L8/10</f>
        <v>13.869917402465841</v>
      </c>
      <c r="M7" s="647">
        <f>+'2.11.2'!M8/'2.10.2'!M8/10</f>
        <v>14.57249425596407</v>
      </c>
      <c r="N7" s="647">
        <f>+'2.11.2'!N8/'2.10.2'!N8/10</f>
        <v>6.8521703214453087</v>
      </c>
      <c r="O7" s="647">
        <f>+'2.11.2'!O8/'2.10.2'!O8/10</f>
        <v>6.1163296934764784</v>
      </c>
      <c r="P7" s="647">
        <f>+'2.11.2'!P8/'2.10.2'!P8/10</f>
        <v>13.834262958468216</v>
      </c>
      <c r="Q7" s="647">
        <f>+'2.11.2'!Q8/'2.10.2'!Q8/10</f>
        <v>9.9830462681421555</v>
      </c>
      <c r="R7" s="647">
        <f>+'2.11.2'!R8/'2.10.2'!R8/10</f>
        <v>13.030248202792233</v>
      </c>
      <c r="S7" s="647">
        <f>+'2.11.2'!S8/'2.10.2'!S8/10</f>
        <v>13.807613899667635</v>
      </c>
      <c r="T7" s="648">
        <f>+'2.11.2'!T8/'2.10.2'!T8/10</f>
        <v>13.557341083426399</v>
      </c>
      <c r="U7" s="649">
        <f>+'2.11.2'!U8/'2.10.2'!U8/10</f>
        <v>6.7705563481177036</v>
      </c>
      <c r="V7" s="656"/>
      <c r="W7" s="650">
        <f>+'2.11.2'!X8/'2.10.2'!X8/10</f>
        <v>19.40628037842848</v>
      </c>
      <c r="X7" s="656"/>
      <c r="Y7" s="657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653"/>
      <c r="AN7" s="654"/>
      <c r="AS7" s="651" t="s">
        <v>122</v>
      </c>
      <c r="AT7" s="652">
        <f>J29</f>
        <v>14.628399968840531</v>
      </c>
      <c r="AU7" s="604"/>
      <c r="AX7" s="655"/>
      <c r="BA7" s="604"/>
      <c r="BC7" s="604"/>
      <c r="BE7" s="604"/>
      <c r="BF7" s="604"/>
      <c r="BG7" s="604"/>
      <c r="BH7" s="604"/>
      <c r="BK7" s="604"/>
      <c r="BL7" s="604"/>
      <c r="BM7" s="604"/>
      <c r="BN7" s="604"/>
      <c r="BO7" s="604"/>
      <c r="BP7" s="604"/>
      <c r="BQ7" s="604"/>
      <c r="BR7" s="604"/>
    </row>
    <row r="8" spans="1:70" s="553" customFormat="1" ht="22.5" customHeight="1">
      <c r="A8" s="543"/>
      <c r="B8" s="556" t="s">
        <v>3</v>
      </c>
      <c r="C8" s="646">
        <f>+'2.11.2'!C9/'2.10.2'!C9/10</f>
        <v>22.036827102197858</v>
      </c>
      <c r="D8" s="647"/>
      <c r="E8" s="647">
        <f>+'2.11.2'!E9/'2.10.2'!E9/10</f>
        <v>19.457569077509756</v>
      </c>
      <c r="F8" s="647">
        <f>+'2.11.2'!F9/'2.10.2'!F9/10</f>
        <v>10.026333615117951</v>
      </c>
      <c r="G8" s="647">
        <f>+'2.11.2'!G9/'2.10.2'!G9/10</f>
        <v>21.390219307587568</v>
      </c>
      <c r="H8" s="647">
        <f>+'2.11.2'!H9/'2.10.2'!H9/10</f>
        <v>21.443063127055957</v>
      </c>
      <c r="I8" s="647">
        <f>+'2.11.2'!I9/'2.10.2'!I9/10</f>
        <v>23.204238963859432</v>
      </c>
      <c r="J8" s="647">
        <f>+'2.11.2'!J9/'2.10.2'!J9/10</f>
        <v>20.005556262765658</v>
      </c>
      <c r="K8" s="647">
        <f>+'2.11.2'!K9/'2.10.2'!K9/10</f>
        <v>21.25488762809805</v>
      </c>
      <c r="L8" s="647">
        <f>+'2.11.2'!L9/'2.10.2'!L9/10</f>
        <v>12.05665007926976</v>
      </c>
      <c r="M8" s="647">
        <f>+'2.11.2'!M9/'2.10.2'!M9/10</f>
        <v>19.204578737532749</v>
      </c>
      <c r="N8" s="647">
        <f>+'2.11.2'!N9/'2.10.2'!N9/10</f>
        <v>9.580905860375033</v>
      </c>
      <c r="O8" s="647">
        <f>+'2.11.2'!O9/'2.10.2'!O9/10</f>
        <v>6.2600617335554123</v>
      </c>
      <c r="P8" s="647">
        <f>+'2.11.2'!P9/'2.10.2'!P9/10</f>
        <v>19.598898318080568</v>
      </c>
      <c r="Q8" s="647">
        <f>+'2.11.2'!Q9/'2.10.2'!Q9/10</f>
        <v>15.632315362926747</v>
      </c>
      <c r="R8" s="647">
        <f>+'2.11.2'!R9/'2.10.2'!R9/10</f>
        <v>16.783659211819717</v>
      </c>
      <c r="S8" s="647">
        <f>+'2.11.2'!S9/'2.10.2'!S9/10</f>
        <v>13.06407951928378</v>
      </c>
      <c r="T8" s="648">
        <f>+'2.11.2'!T9/'2.10.2'!T9/10</f>
        <v>17.235857309640775</v>
      </c>
      <c r="U8" s="649">
        <f>+'2.11.2'!U9/'2.10.2'!U9/10</f>
        <v>11.892994140264301</v>
      </c>
      <c r="V8" s="656"/>
      <c r="W8" s="650">
        <f>+'2.11.2'!X9/'2.10.2'!X9/10</f>
        <v>22.303052508730737</v>
      </c>
      <c r="X8" s="656"/>
      <c r="Y8" s="657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653"/>
      <c r="AN8" s="654"/>
      <c r="AS8" s="651" t="s">
        <v>116</v>
      </c>
      <c r="AT8" s="652">
        <f>C29</f>
        <v>15.031827254847396</v>
      </c>
      <c r="AU8" s="604"/>
      <c r="AX8" s="655"/>
      <c r="BA8" s="604"/>
      <c r="BC8" s="604"/>
      <c r="BE8" s="604"/>
      <c r="BF8" s="604"/>
      <c r="BG8" s="604"/>
      <c r="BH8" s="604"/>
      <c r="BK8" s="604"/>
      <c r="BL8" s="604"/>
      <c r="BM8" s="604"/>
      <c r="BN8" s="604"/>
      <c r="BO8" s="604"/>
      <c r="BP8" s="604"/>
      <c r="BQ8" s="604"/>
      <c r="BR8" s="604"/>
    </row>
    <row r="9" spans="1:70" s="553" customFormat="1" ht="22.5" customHeight="1">
      <c r="A9" s="543"/>
      <c r="B9" s="556" t="s">
        <v>4</v>
      </c>
      <c r="C9" s="646">
        <f>+'2.11.2'!C10/'2.10.2'!C10/10</f>
        <v>16.038767205089183</v>
      </c>
      <c r="D9" s="647">
        <f>+'2.11.2'!D10/'2.10.2'!D10/10</f>
        <v>29.283450151630355</v>
      </c>
      <c r="E9" s="647">
        <f>+'2.11.2'!E10/'2.10.2'!E10/10</f>
        <v>12.795433998841512</v>
      </c>
      <c r="F9" s="647">
        <f>+'2.11.2'!F10/'2.10.2'!F10/10</f>
        <v>12.336796657248083</v>
      </c>
      <c r="G9" s="647">
        <f>+'2.11.2'!G10/'2.10.2'!G10/10</f>
        <v>12.550707784520718</v>
      </c>
      <c r="H9" s="647">
        <f>+'2.11.2'!H10/'2.10.2'!H10/10</f>
        <v>16.823914902743795</v>
      </c>
      <c r="I9" s="647">
        <f>+'2.11.2'!I10/'2.10.2'!I10/10</f>
        <v>19.924059869546667</v>
      </c>
      <c r="J9" s="647">
        <f>+'2.11.2'!J10/'2.10.2'!J10/10</f>
        <v>16.096727462905584</v>
      </c>
      <c r="K9" s="647">
        <f>+'2.11.2'!K10/'2.10.2'!K10/10</f>
        <v>11.118730838217463</v>
      </c>
      <c r="L9" s="647">
        <f>+'2.11.2'!L10/'2.10.2'!L10/10</f>
        <v>13.274181995678067</v>
      </c>
      <c r="M9" s="647">
        <f>+'2.11.2'!M10/'2.10.2'!M10/10</f>
        <v>16.420936462605304</v>
      </c>
      <c r="N9" s="647">
        <f>+'2.11.2'!N10/'2.10.2'!N10/10</f>
        <v>14.936455888389043</v>
      </c>
      <c r="O9" s="647">
        <f>+'2.11.2'!O10/'2.10.2'!O10/10</f>
        <v>5.9204888968113627</v>
      </c>
      <c r="P9" s="647">
        <f>+'2.11.2'!P10/'2.10.2'!P10/10</f>
        <v>19.996953246924619</v>
      </c>
      <c r="Q9" s="647">
        <f>+'2.11.2'!Q10/'2.10.2'!Q10/10</f>
        <v>12.649491131060959</v>
      </c>
      <c r="R9" s="647">
        <f>+'2.11.2'!R10/'2.10.2'!R10/10</f>
        <v>15.557828512526546</v>
      </c>
      <c r="S9" s="647">
        <f>+'2.11.2'!S10/'2.10.2'!S10/10</f>
        <v>14.169890448032437</v>
      </c>
      <c r="T9" s="648">
        <f>+'2.11.2'!T10/'2.10.2'!T10/10</f>
        <v>13.52063716479411</v>
      </c>
      <c r="U9" s="649">
        <f>+'2.11.2'!U10/'2.10.2'!U10/10</f>
        <v>7.1960323202353447</v>
      </c>
      <c r="V9" s="565"/>
      <c r="W9" s="650">
        <f>+'2.11.2'!X10/'2.10.2'!X10/10</f>
        <v>19.32244554360355</v>
      </c>
      <c r="X9" s="565"/>
      <c r="Y9" s="566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653"/>
      <c r="AN9" s="654"/>
      <c r="AS9" s="651" t="s">
        <v>118</v>
      </c>
      <c r="AT9" s="652">
        <f>E29</f>
        <v>14.222920186241296</v>
      </c>
      <c r="AU9" s="604"/>
      <c r="AX9" s="655"/>
      <c r="BA9" s="604"/>
      <c r="BC9" s="604"/>
      <c r="BE9" s="604"/>
      <c r="BF9" s="604"/>
      <c r="BG9" s="604"/>
      <c r="BH9" s="604"/>
      <c r="BK9" s="604"/>
      <c r="BL9" s="604"/>
      <c r="BM9" s="604"/>
      <c r="BN9" s="604"/>
      <c r="BO9" s="604"/>
      <c r="BP9" s="604"/>
      <c r="BQ9" s="604"/>
      <c r="BR9" s="604"/>
    </row>
    <row r="10" spans="1:70" s="553" customFormat="1" ht="22.5" customHeight="1">
      <c r="A10" s="543"/>
      <c r="B10" s="556" t="s">
        <v>39</v>
      </c>
      <c r="C10" s="646">
        <f>+'2.11.2'!C11/'2.10.2'!C11/10</f>
        <v>13.572490395813954</v>
      </c>
      <c r="D10" s="647"/>
      <c r="E10" s="647">
        <f>+'2.11.2'!E11/'2.10.2'!E11/10</f>
        <v>13.965724446058198</v>
      </c>
      <c r="F10" s="647">
        <f>+'2.11.2'!F11/'2.10.2'!F11/10</f>
        <v>18.071146154087327</v>
      </c>
      <c r="G10" s="647">
        <f>+'2.11.2'!G11/'2.10.2'!G11/10</f>
        <v>17.779161471558179</v>
      </c>
      <c r="H10" s="647">
        <f>+'2.11.2'!H11/'2.10.2'!H11/10</f>
        <v>12.425264232151921</v>
      </c>
      <c r="I10" s="647">
        <f>+'2.11.2'!I11/'2.10.2'!I11/10</f>
        <v>9.2367792039447156</v>
      </c>
      <c r="J10" s="647">
        <f>+'2.11.2'!J11/'2.10.2'!J11/10</f>
        <v>16.163042364727911</v>
      </c>
      <c r="K10" s="647">
        <f>+'2.11.2'!K11/'2.10.2'!K11/10</f>
        <v>14.908893138765487</v>
      </c>
      <c r="L10" s="647">
        <f>+'2.11.2'!L11/'2.10.2'!L11/10</f>
        <v>12.599042000417004</v>
      </c>
      <c r="M10" s="647">
        <f>+'2.11.2'!M11/'2.10.2'!M11/10</f>
        <v>10.47895057395721</v>
      </c>
      <c r="N10" s="647">
        <f>+'2.11.2'!N11/'2.10.2'!N11/10</f>
        <v>6.9997695941428519</v>
      </c>
      <c r="O10" s="647">
        <f>+'2.11.2'!O11/'2.10.2'!O11/10</f>
        <v>4.7706911622600288</v>
      </c>
      <c r="P10" s="647">
        <f>+'2.11.2'!P11/'2.10.2'!P11/10</f>
        <v>6.5609544064234528</v>
      </c>
      <c r="Q10" s="647">
        <f>+'2.11.2'!Q11/'2.10.2'!Q11/10</f>
        <v>10.746463926953492</v>
      </c>
      <c r="R10" s="647">
        <f>+'2.11.2'!R11/'2.10.2'!R11/10</f>
        <v>10.824260268360211</v>
      </c>
      <c r="S10" s="647">
        <f>+'2.11.2'!S11/'2.10.2'!S11/10</f>
        <v>13.331661092665959</v>
      </c>
      <c r="T10" s="648">
        <f>+'2.11.2'!T11/'2.10.2'!T11/10</f>
        <v>10.583722645480661</v>
      </c>
      <c r="U10" s="649">
        <f>+'2.11.2'!U11/'2.10.2'!U11/10</f>
        <v>8.3826818080334498</v>
      </c>
      <c r="V10" s="656"/>
      <c r="W10" s="650">
        <f>+'2.11.2'!X11/'2.10.2'!X11/10</f>
        <v>16.375128907550128</v>
      </c>
      <c r="X10" s="656"/>
      <c r="Y10" s="657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653"/>
      <c r="AN10" s="654"/>
      <c r="AS10" s="651" t="s">
        <v>123</v>
      </c>
      <c r="AT10" s="652">
        <f>K29</f>
        <v>14.018348269470797</v>
      </c>
      <c r="AU10" s="604"/>
      <c r="AX10" s="658"/>
      <c r="BA10" s="604"/>
      <c r="BC10" s="604"/>
      <c r="BE10" s="604"/>
      <c r="BF10" s="604"/>
      <c r="BG10" s="604"/>
      <c r="BH10" s="604"/>
      <c r="BK10" s="604"/>
      <c r="BL10" s="604"/>
      <c r="BM10" s="604"/>
      <c r="BN10" s="604"/>
      <c r="BO10" s="604"/>
      <c r="BP10" s="604"/>
      <c r="BQ10" s="604"/>
      <c r="BR10" s="604"/>
    </row>
    <row r="11" spans="1:70" s="553" customFormat="1" ht="22.5" customHeight="1">
      <c r="A11" s="543"/>
      <c r="B11" s="556" t="s">
        <v>5</v>
      </c>
      <c r="C11" s="646">
        <f>+'2.11.2'!C12/'2.10.2'!C12/10</f>
        <v>19.974222918999025</v>
      </c>
      <c r="D11" s="647">
        <f>+'2.11.2'!D12/'2.10.2'!D12/10</f>
        <v>29.793153975683175</v>
      </c>
      <c r="E11" s="647">
        <f>+'2.11.2'!E12/'2.10.2'!E12/10</f>
        <v>19.099789407173517</v>
      </c>
      <c r="F11" s="647">
        <f>+'2.11.2'!F12/'2.10.2'!F12/10</f>
        <v>25.868732970566914</v>
      </c>
      <c r="G11" s="647">
        <f>+'2.11.2'!G12/'2.10.2'!G12/10</f>
        <v>20.499702509385152</v>
      </c>
      <c r="H11" s="647">
        <f>+'2.11.2'!H12/'2.10.2'!H12/10</f>
        <v>18.525816645286778</v>
      </c>
      <c r="I11" s="647">
        <f>+'2.11.2'!I12/'2.10.2'!I12/10</f>
        <v>27.171000511713043</v>
      </c>
      <c r="J11" s="647">
        <f>+'2.11.2'!J12/'2.10.2'!J12/10</f>
        <v>20.032350194471242</v>
      </c>
      <c r="K11" s="647">
        <f>+'2.11.2'!K12/'2.10.2'!K12/10</f>
        <v>15.982315982942373</v>
      </c>
      <c r="L11" s="647">
        <f>+'2.11.2'!L12/'2.10.2'!L12/10</f>
        <v>14.451433462873263</v>
      </c>
      <c r="M11" s="647">
        <f>+'2.11.2'!M12/'2.10.2'!M12/10</f>
        <v>19.658210646008079</v>
      </c>
      <c r="N11" s="647">
        <f>+'2.11.2'!N12/'2.10.2'!N12/10</f>
        <v>5.2241634690988121</v>
      </c>
      <c r="O11" s="647">
        <f>+'2.11.2'!O12/'2.10.2'!O12/10</f>
        <v>6.6952957217350839</v>
      </c>
      <c r="P11" s="647">
        <f>+'2.11.2'!P12/'2.10.2'!P12/10</f>
        <v>24.841603102039308</v>
      </c>
      <c r="Q11" s="647">
        <f>+'2.11.2'!Q12/'2.10.2'!Q12/10</f>
        <v>27.536765114518925</v>
      </c>
      <c r="R11" s="647">
        <f>+'2.11.2'!R12/'2.10.2'!R12/10</f>
        <v>16.844920493952905</v>
      </c>
      <c r="S11" s="647">
        <f>+'2.11.2'!S12/'2.10.2'!S12/10</f>
        <v>6.6635534360325055</v>
      </c>
      <c r="T11" s="648">
        <f>+'2.11.2'!T12/'2.10.2'!T12/10</f>
        <v>16.635815026238799</v>
      </c>
      <c r="U11" s="649">
        <f>+'2.11.2'!U12/'2.10.2'!U12/10</f>
        <v>7.5757015681811506</v>
      </c>
      <c r="V11" s="565"/>
      <c r="W11" s="650">
        <f>+'2.11.2'!X12/'2.10.2'!X12/10</f>
        <v>21.627156860181646</v>
      </c>
      <c r="X11" s="565"/>
      <c r="Y11" s="566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653"/>
      <c r="AN11" s="654"/>
      <c r="AS11" s="651" t="s">
        <v>121</v>
      </c>
      <c r="AT11" s="652">
        <f>I29</f>
        <v>13.461491553825619</v>
      </c>
      <c r="AU11" s="604"/>
      <c r="AX11" s="655"/>
      <c r="BA11" s="604"/>
      <c r="BC11" s="604"/>
      <c r="BE11" s="604"/>
      <c r="BF11" s="604"/>
      <c r="BG11" s="604"/>
      <c r="BH11" s="604"/>
      <c r="BK11" s="604"/>
      <c r="BL11" s="604"/>
      <c r="BM11" s="604"/>
      <c r="BN11" s="604"/>
      <c r="BO11" s="604"/>
      <c r="BP11" s="604"/>
      <c r="BQ11" s="604"/>
      <c r="BR11" s="604"/>
    </row>
    <row r="12" spans="1:70" s="553" customFormat="1" ht="22.5" customHeight="1">
      <c r="A12" s="543"/>
      <c r="B12" s="556" t="s">
        <v>6</v>
      </c>
      <c r="C12" s="646">
        <f>+'2.11.2'!C13/'2.10.2'!C13/10</f>
        <v>25.021268635799672</v>
      </c>
      <c r="D12" s="647"/>
      <c r="E12" s="647">
        <f>+'2.11.2'!E13/'2.10.2'!E13/10</f>
        <v>24.423393132890105</v>
      </c>
      <c r="F12" s="647">
        <f>+'2.11.2'!F13/'2.10.2'!F13/10</f>
        <v>25.311910907273653</v>
      </c>
      <c r="G12" s="647">
        <f>+'2.11.2'!G13/'2.10.2'!G13/10</f>
        <v>16.425368192541796</v>
      </c>
      <c r="H12" s="647">
        <f>+'2.11.2'!H13/'2.10.2'!H13/10</f>
        <v>23.568242072166818</v>
      </c>
      <c r="I12" s="647">
        <f>+'2.11.2'!I13/'2.10.2'!I13/10</f>
        <v>25.550644274567127</v>
      </c>
      <c r="J12" s="647">
        <f>+'2.11.2'!J13/'2.10.2'!J13/10</f>
        <v>24.004030715215155</v>
      </c>
      <c r="K12" s="647">
        <f>+'2.11.2'!K13/'2.10.2'!K13/10</f>
        <v>22.860470229056109</v>
      </c>
      <c r="L12" s="647">
        <f>+'2.11.2'!L13/'2.10.2'!L13/10</f>
        <v>18.493261155808916</v>
      </c>
      <c r="M12" s="647">
        <f>+'2.11.2'!M13/'2.10.2'!M13/10</f>
        <v>24.262106707596306</v>
      </c>
      <c r="N12" s="647">
        <f>+'2.11.2'!N13/'2.10.2'!N13/10</f>
        <v>6.6258135864440364</v>
      </c>
      <c r="O12" s="647">
        <f>+'2.11.2'!O13/'2.10.2'!O13/10</f>
        <v>8.0211515490906926</v>
      </c>
      <c r="P12" s="647">
        <f>+'2.11.2'!P13/'2.10.2'!P13/10</f>
        <v>23.691209200085211</v>
      </c>
      <c r="Q12" s="647">
        <f>+'2.11.2'!Q13/'2.10.2'!Q13/10</f>
        <v>16.519021158836097</v>
      </c>
      <c r="R12" s="647">
        <f>+'2.11.2'!R13/'2.10.2'!R13/10</f>
        <v>19.10588094988967</v>
      </c>
      <c r="S12" s="647">
        <f>+'2.11.2'!S13/'2.10.2'!S13/10</f>
        <v>14.698225765722309</v>
      </c>
      <c r="T12" s="648">
        <f>+'2.11.2'!T13/'2.10.2'!T13/10</f>
        <v>20.481383737553518</v>
      </c>
      <c r="U12" s="649">
        <f>+'2.11.2'!U13/'2.10.2'!U13/10</f>
        <v>10.244988572394615</v>
      </c>
      <c r="V12" s="656"/>
      <c r="W12" s="650">
        <f>+'2.11.2'!X13/'2.10.2'!X13/10</f>
        <v>23.941184883997153</v>
      </c>
      <c r="X12" s="656"/>
      <c r="Y12" s="657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653"/>
      <c r="AN12" s="654"/>
      <c r="AS12" s="651" t="s">
        <v>125</v>
      </c>
      <c r="AT12" s="652">
        <f>M29</f>
        <v>12.661662262520132</v>
      </c>
      <c r="AU12" s="604"/>
      <c r="AX12" s="655"/>
      <c r="BA12" s="604"/>
      <c r="BC12" s="604"/>
      <c r="BE12" s="604"/>
      <c r="BF12" s="604"/>
      <c r="BG12" s="604"/>
      <c r="BH12" s="604"/>
      <c r="BK12" s="604"/>
      <c r="BL12" s="604"/>
      <c r="BM12" s="604"/>
      <c r="BN12" s="604"/>
      <c r="BO12" s="604"/>
      <c r="BP12" s="604"/>
      <c r="BQ12" s="604"/>
      <c r="BR12" s="604"/>
    </row>
    <row r="13" spans="1:70" s="553" customFormat="1" ht="22.5" customHeight="1">
      <c r="A13" s="543"/>
      <c r="B13" s="556" t="s">
        <v>69</v>
      </c>
      <c r="C13" s="646">
        <f>+'2.11.2'!C14/'2.10.2'!C14/10</f>
        <v>21.014063944642089</v>
      </c>
      <c r="D13" s="647">
        <f>+'2.11.2'!D14/'2.10.2'!D14/10</f>
        <v>21.986991848387465</v>
      </c>
      <c r="E13" s="647">
        <f>+'2.11.2'!E14/'2.10.2'!E14/10</f>
        <v>19.140942611264808</v>
      </c>
      <c r="F13" s="647">
        <f>+'2.11.2'!F14/'2.10.2'!F14/10</f>
        <v>11.820256852884153</v>
      </c>
      <c r="G13" s="647">
        <f>+'2.11.2'!G14/'2.10.2'!G14/10</f>
        <v>26.243063330927093</v>
      </c>
      <c r="H13" s="647">
        <f>+'2.11.2'!H14/'2.10.2'!H14/10</f>
        <v>19.100204583588596</v>
      </c>
      <c r="I13" s="647">
        <f>+'2.11.2'!I14/'2.10.2'!I14/10</f>
        <v>19.685014248298753</v>
      </c>
      <c r="J13" s="647">
        <f>+'2.11.2'!J14/'2.10.2'!J14/10</f>
        <v>19.6775368245858</v>
      </c>
      <c r="K13" s="647">
        <f>+'2.11.2'!K14/'2.10.2'!K14/10</f>
        <v>19.696583190903503</v>
      </c>
      <c r="L13" s="647">
        <f>+'2.11.2'!L14/'2.10.2'!L14/10</f>
        <v>10.417017141720011</v>
      </c>
      <c r="M13" s="647">
        <f>+'2.11.2'!M14/'2.10.2'!M14/10</f>
        <v>20.766545440070782</v>
      </c>
      <c r="N13" s="647">
        <f>+'2.11.2'!N14/'2.10.2'!N14/10</f>
        <v>14.768312848461818</v>
      </c>
      <c r="O13" s="647">
        <f>+'2.11.2'!O14/'2.10.2'!O14/10</f>
        <v>5.2801121187709175</v>
      </c>
      <c r="P13" s="647">
        <f>+'2.11.2'!P14/'2.10.2'!P14/10</f>
        <v>27.826909599070426</v>
      </c>
      <c r="Q13" s="647">
        <f>+'2.11.2'!Q14/'2.10.2'!Q14/10</f>
        <v>25.220190159045494</v>
      </c>
      <c r="R13" s="647">
        <f>+'2.11.2'!R14/'2.10.2'!R14/10</f>
        <v>17.814813847528818</v>
      </c>
      <c r="S13" s="647">
        <f>+'2.11.2'!S14/'2.10.2'!S14/10</f>
        <v>13.618493168648452</v>
      </c>
      <c r="T13" s="648">
        <f>+'2.11.2'!T14/'2.10.2'!T14/10</f>
        <v>18.817481840884188</v>
      </c>
      <c r="U13" s="649">
        <f>+'2.11.2'!U14/'2.10.2'!U14/10</f>
        <v>12.949276750035597</v>
      </c>
      <c r="V13" s="565"/>
      <c r="W13" s="650">
        <f>+'2.11.2'!X14/'2.10.2'!X14/10</f>
        <v>22.106089841514279</v>
      </c>
      <c r="X13" s="565"/>
      <c r="Y13" s="566"/>
      <c r="Z13" s="555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653"/>
      <c r="AN13" s="654"/>
      <c r="AS13" s="651" t="s">
        <v>130</v>
      </c>
      <c r="AT13" s="652">
        <f>R29</f>
        <v>12.520490990022051</v>
      </c>
      <c r="AU13" s="604"/>
      <c r="AX13" s="655"/>
      <c r="BA13" s="604"/>
      <c r="BC13" s="604"/>
      <c r="BE13" s="604"/>
      <c r="BF13" s="604"/>
      <c r="BG13" s="604"/>
      <c r="BH13" s="604"/>
      <c r="BK13" s="604"/>
      <c r="BL13" s="604"/>
      <c r="BM13" s="604"/>
      <c r="BN13" s="604"/>
      <c r="BO13" s="604"/>
      <c r="BP13" s="604"/>
      <c r="BQ13" s="604"/>
      <c r="BR13" s="604"/>
    </row>
    <row r="14" spans="1:70" s="553" customFormat="1" ht="22.5" customHeight="1">
      <c r="A14" s="543"/>
      <c r="B14" s="556" t="s">
        <v>8</v>
      </c>
      <c r="C14" s="646">
        <f>+'2.11.2'!C15/'2.10.2'!C15/10</f>
        <v>14.820174068254573</v>
      </c>
      <c r="D14" s="647"/>
      <c r="E14" s="647">
        <f>+'2.11.2'!E15/'2.10.2'!E15/10</f>
        <v>14.415029639695991</v>
      </c>
      <c r="F14" s="647">
        <f>+'2.11.2'!F15/'2.10.2'!F15/10</f>
        <v>9.3878288565962453</v>
      </c>
      <c r="G14" s="647">
        <f>+'2.11.2'!G15/'2.10.2'!G15/10</f>
        <v>18.781779593330608</v>
      </c>
      <c r="H14" s="647">
        <f>+'2.11.2'!H15/'2.10.2'!H15/10</f>
        <v>13.784579739687382</v>
      </c>
      <c r="I14" s="647">
        <f>+'2.11.2'!I15/'2.10.2'!I15/10</f>
        <v>13.771024200832642</v>
      </c>
      <c r="J14" s="647">
        <f>+'2.11.2'!J15/'2.10.2'!J15/10</f>
        <v>18.119208925774082</v>
      </c>
      <c r="K14" s="647">
        <f>+'2.11.2'!K15/'2.10.2'!K15/10</f>
        <v>13.944180375736156</v>
      </c>
      <c r="L14" s="647">
        <f>+'2.11.2'!L15/'2.10.2'!L15/10</f>
        <v>12.253749490275911</v>
      </c>
      <c r="M14" s="647">
        <f>+'2.11.2'!M15/'2.10.2'!M15/10</f>
        <v>18.635481952480585</v>
      </c>
      <c r="N14" s="647">
        <f>+'2.11.2'!N15/'2.10.2'!N15/10</f>
        <v>5.4538613078650346</v>
      </c>
      <c r="O14" s="647">
        <f>+'2.11.2'!O15/'2.10.2'!O15/10</f>
        <v>6.119778968369646</v>
      </c>
      <c r="P14" s="647">
        <f>+'2.11.2'!P15/'2.10.2'!P15/10</f>
        <v>14.2441555337134</v>
      </c>
      <c r="Q14" s="647">
        <f>+'2.11.2'!Q15/'2.10.2'!Q15/10</f>
        <v>12.620813174906234</v>
      </c>
      <c r="R14" s="647">
        <f>+'2.11.2'!R15/'2.10.2'!R15/10</f>
        <v>12.926299345000595</v>
      </c>
      <c r="S14" s="647">
        <f>+'2.11.2'!S15/'2.10.2'!S15/10</f>
        <v>11.578170034431553</v>
      </c>
      <c r="T14" s="648">
        <f>+'2.11.2'!T15/'2.10.2'!T15/10</f>
        <v>14.331385637663384</v>
      </c>
      <c r="U14" s="649">
        <f>+'2.11.2'!U15/'2.10.2'!U15/10</f>
        <v>7.1895966561879892</v>
      </c>
      <c r="V14" s="656"/>
      <c r="W14" s="650">
        <f>+'2.11.2'!X15/'2.10.2'!X15/10</f>
        <v>18.847509923479929</v>
      </c>
      <c r="X14" s="656"/>
      <c r="Y14" s="657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659"/>
      <c r="AO14" s="660"/>
      <c r="AP14" s="660"/>
      <c r="AQ14" s="660"/>
      <c r="AS14" s="651" t="s">
        <v>124</v>
      </c>
      <c r="AT14" s="652">
        <f>L29</f>
        <v>12.164282076194061</v>
      </c>
      <c r="AU14" s="604"/>
      <c r="AX14" s="655"/>
      <c r="BA14" s="604"/>
      <c r="BC14" s="604"/>
      <c r="BE14" s="604"/>
      <c r="BF14" s="604"/>
      <c r="BG14" s="604"/>
      <c r="BH14" s="604"/>
      <c r="BK14" s="604"/>
      <c r="BL14" s="604"/>
      <c r="BM14" s="604"/>
      <c r="BN14" s="604"/>
      <c r="BO14" s="604"/>
      <c r="BP14" s="604"/>
      <c r="BQ14" s="604"/>
      <c r="BR14" s="604"/>
    </row>
    <row r="15" spans="1:70" s="553" customFormat="1" ht="22.5" customHeight="1">
      <c r="A15" s="543"/>
      <c r="B15" s="556" t="s">
        <v>55</v>
      </c>
      <c r="C15" s="646">
        <f>+'2.11.2'!C16/'2.10.2'!C16/10</f>
        <v>21.13129296546197</v>
      </c>
      <c r="D15" s="647"/>
      <c r="E15" s="647">
        <f>+'2.11.2'!E16/'2.10.2'!E16/10</f>
        <v>19.891161802767044</v>
      </c>
      <c r="F15" s="647">
        <f>+'2.11.2'!F16/'2.10.2'!F16/10</f>
        <v>22.444851610495938</v>
      </c>
      <c r="G15" s="647">
        <f>+'2.11.2'!G16/'2.10.2'!G16/10</f>
        <v>18.616512587662321</v>
      </c>
      <c r="H15" s="647">
        <f>+'2.11.2'!H16/'2.10.2'!H16/10</f>
        <v>17.855092424733535</v>
      </c>
      <c r="I15" s="647">
        <f>+'2.11.2'!I16/'2.10.2'!I16/10</f>
        <v>19.3543899288345</v>
      </c>
      <c r="J15" s="647">
        <f>+'2.11.2'!J16/'2.10.2'!J16/10</f>
        <v>19.277530591241376</v>
      </c>
      <c r="K15" s="647">
        <f>+'2.11.2'!K16/'2.10.2'!K16/10</f>
        <v>21.15018183130389</v>
      </c>
      <c r="L15" s="647">
        <f>+'2.11.2'!L16/'2.10.2'!L16/10</f>
        <v>15.468665360205552</v>
      </c>
      <c r="M15" s="647">
        <f>+'2.11.2'!M16/'2.10.2'!M16/10</f>
        <v>20.77101209695622</v>
      </c>
      <c r="N15" s="647">
        <f>+'2.11.2'!N16/'2.10.2'!N16/10</f>
        <v>6.2342410054498743</v>
      </c>
      <c r="O15" s="647">
        <f>+'2.11.2'!O16/'2.10.2'!O16/10</f>
        <v>6.0554152362498836</v>
      </c>
      <c r="P15" s="647">
        <f>+'2.11.2'!P16/'2.10.2'!P16/10</f>
        <v>26.291733150720329</v>
      </c>
      <c r="Q15" s="647">
        <f>+'2.11.2'!Q16/'2.10.2'!Q16/10</f>
        <v>25.859173515554033</v>
      </c>
      <c r="R15" s="647">
        <f>+'2.11.2'!R16/'2.10.2'!R16/10</f>
        <v>15.448815649160679</v>
      </c>
      <c r="S15" s="647">
        <f>+'2.11.2'!S16/'2.10.2'!S16/10</f>
        <v>12.121453294378586</v>
      </c>
      <c r="T15" s="648">
        <f>+'2.11.2'!T16/'2.10.2'!T16/10</f>
        <v>18.179467508317256</v>
      </c>
      <c r="U15" s="649">
        <f>+'2.11.2'!U16/'2.10.2'!U16/10</f>
        <v>7.7367313630132601</v>
      </c>
      <c r="V15" s="569"/>
      <c r="W15" s="650">
        <f>+'2.11.2'!X16/'2.10.2'!X16/10</f>
        <v>21.652840985011501</v>
      </c>
      <c r="X15" s="569"/>
      <c r="Y15" s="570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654"/>
      <c r="AS15" s="651" t="s">
        <v>120</v>
      </c>
      <c r="AT15" s="652">
        <f>H29</f>
        <v>12.797099234339147</v>
      </c>
      <c r="AU15" s="604"/>
      <c r="AX15" s="655"/>
      <c r="BA15" s="604"/>
      <c r="BC15" s="604"/>
      <c r="BE15" s="604"/>
      <c r="BF15" s="604"/>
      <c r="BG15" s="604"/>
      <c r="BH15" s="604"/>
      <c r="BK15" s="604"/>
      <c r="BL15" s="604"/>
      <c r="BM15" s="604"/>
      <c r="BN15" s="604"/>
      <c r="BO15" s="604"/>
      <c r="BP15" s="604"/>
      <c r="BQ15" s="604"/>
      <c r="BR15" s="604"/>
    </row>
    <row r="16" spans="1:70" s="553" customFormat="1" ht="22.5" customHeight="1">
      <c r="A16" s="543"/>
      <c r="B16" s="556" t="s">
        <v>10</v>
      </c>
      <c r="C16" s="646">
        <f>+'2.11.2'!C17/'2.10.2'!C17/10</f>
        <v>11.217466168638824</v>
      </c>
      <c r="D16" s="647">
        <f>+'2.11.2'!D17/'2.10.2'!D17/10</f>
        <v>21.773075787037698</v>
      </c>
      <c r="E16" s="647">
        <f>+'2.11.2'!E17/'2.10.2'!E17/10</f>
        <v>14.722989522233442</v>
      </c>
      <c r="F16" s="647">
        <f>+'2.11.2'!F17/'2.10.2'!F17/10</f>
        <v>8.4752992588894891</v>
      </c>
      <c r="G16" s="647">
        <f>+'2.11.2'!G17/'2.10.2'!G17/10</f>
        <v>20.599069487203771</v>
      </c>
      <c r="H16" s="647">
        <f>+'2.11.2'!H17/'2.10.2'!H17/10</f>
        <v>11.850185040433116</v>
      </c>
      <c r="I16" s="647">
        <f>+'2.11.2'!I17/'2.10.2'!I17/10</f>
        <v>13.371100877639751</v>
      </c>
      <c r="J16" s="647">
        <f>+'2.11.2'!J17/'2.10.2'!J17/10</f>
        <v>14.182922403082369</v>
      </c>
      <c r="K16" s="647">
        <f>+'2.11.2'!K17/'2.10.2'!K17/10</f>
        <v>13.915523611229641</v>
      </c>
      <c r="L16" s="647">
        <f>+'2.11.2'!L17/'2.10.2'!L17/10</f>
        <v>11.082202073042058</v>
      </c>
      <c r="M16" s="647">
        <f>+'2.11.2'!M17/'2.10.2'!M17/10</f>
        <v>13.631343426452386</v>
      </c>
      <c r="N16" s="647">
        <f>+'2.11.2'!N17/'2.10.2'!N17/10</f>
        <v>7.0575790758330781</v>
      </c>
      <c r="O16" s="647">
        <f>+'2.11.2'!O17/'2.10.2'!O17/10</f>
        <v>5.5396673870616837</v>
      </c>
      <c r="P16" s="647">
        <f>+'2.11.2'!P17/'2.10.2'!P17/10</f>
        <v>29.996732527065426</v>
      </c>
      <c r="Q16" s="647">
        <f>+'2.11.2'!Q17/'2.10.2'!Q17/10</f>
        <v>9.1462208429461711</v>
      </c>
      <c r="R16" s="647">
        <f>+'2.11.2'!R17/'2.10.2'!R17/10</f>
        <v>11.340762513006339</v>
      </c>
      <c r="S16" s="647">
        <f>+'2.11.2'!S17/'2.10.2'!S17/10</f>
        <v>11.01963717017246</v>
      </c>
      <c r="T16" s="648">
        <f>+'2.11.2'!T17/'2.10.2'!T17/10</f>
        <v>11.152431732147395</v>
      </c>
      <c r="U16" s="649">
        <f>+'2.11.2'!U17/'2.10.2'!U17/10</f>
        <v>8.8451089920626806</v>
      </c>
      <c r="V16" s="656"/>
      <c r="W16" s="650">
        <f>+'2.11.2'!X17/'2.10.2'!X17/10</f>
        <v>18.715199852798335</v>
      </c>
      <c r="X16" s="656"/>
      <c r="Y16" s="657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660"/>
      <c r="AP16" s="660"/>
      <c r="AQ16" s="660"/>
      <c r="AS16" s="651" t="s">
        <v>132</v>
      </c>
      <c r="AT16" s="652">
        <f>T29</f>
        <v>12.045693079002223</v>
      </c>
      <c r="AU16" s="604"/>
      <c r="AX16" s="655"/>
      <c r="BA16" s="604"/>
      <c r="BC16" s="604"/>
      <c r="BE16" s="604"/>
      <c r="BF16" s="604"/>
      <c r="BG16" s="604"/>
      <c r="BH16" s="604"/>
      <c r="BK16" s="604"/>
      <c r="BL16" s="604"/>
      <c r="BM16" s="604"/>
      <c r="BN16" s="604"/>
      <c r="BO16" s="604"/>
      <c r="BP16" s="604"/>
      <c r="BQ16" s="604"/>
      <c r="BR16" s="604"/>
    </row>
    <row r="17" spans="1:71" s="553" customFormat="1" ht="22.5" customHeight="1">
      <c r="A17" s="543"/>
      <c r="B17" s="556" t="s">
        <v>11</v>
      </c>
      <c r="C17" s="646">
        <f>+'2.11.2'!C18/'2.10.2'!C18/10</f>
        <v>14.951304029030785</v>
      </c>
      <c r="D17" s="647">
        <f>+'2.11.2'!D18/'2.10.2'!D18/10</f>
        <v>16.955749426024681</v>
      </c>
      <c r="E17" s="647">
        <f>+'2.11.2'!E18/'2.10.2'!E18/10</f>
        <v>11.653158377286669</v>
      </c>
      <c r="F17" s="647">
        <f>+'2.11.2'!F18/'2.10.2'!F18/10</f>
        <v>10.490285369532387</v>
      </c>
      <c r="G17" s="647">
        <f>+'2.11.2'!G18/'2.10.2'!G18/10</f>
        <v>16.761745908235007</v>
      </c>
      <c r="H17" s="647">
        <f>+'2.11.2'!H18/'2.10.2'!H18/10</f>
        <v>11.847146443767745</v>
      </c>
      <c r="I17" s="647">
        <f>+'2.11.2'!I18/'2.10.2'!I18/10</f>
        <v>12.913077921227417</v>
      </c>
      <c r="J17" s="647">
        <f>+'2.11.2'!J18/'2.10.2'!J18/10</f>
        <v>13.78692042556998</v>
      </c>
      <c r="K17" s="647">
        <f>+'2.11.2'!K18/'2.10.2'!K18/10</f>
        <v>14.022198948992662</v>
      </c>
      <c r="L17" s="647">
        <f>+'2.11.2'!L18/'2.10.2'!L18/10</f>
        <v>11.306372356390224</v>
      </c>
      <c r="M17" s="647">
        <f>+'2.11.2'!M18/'2.10.2'!M18/10</f>
        <v>14.587967512625275</v>
      </c>
      <c r="N17" s="647">
        <f>+'2.11.2'!N18/'2.10.2'!N18/10</f>
        <v>8.4315079322426438</v>
      </c>
      <c r="O17" s="647">
        <f>+'2.11.2'!O18/'2.10.2'!O18/10</f>
        <v>13.335660644796997</v>
      </c>
      <c r="P17" s="647">
        <f>+'2.11.2'!P18/'2.10.2'!P18/10</f>
        <v>13.881414835639017</v>
      </c>
      <c r="Q17" s="647">
        <f>+'2.11.2'!Q18/'2.10.2'!Q18/10</f>
        <v>11.88236564784089</v>
      </c>
      <c r="R17" s="647">
        <f>+'2.11.2'!R18/'2.10.2'!R18/10</f>
        <v>12.627204809708129</v>
      </c>
      <c r="S17" s="647">
        <f>+'2.11.2'!S18/'2.10.2'!S18/10</f>
        <v>10.792127210460125</v>
      </c>
      <c r="T17" s="648">
        <f>+'2.11.2'!T18/'2.10.2'!T18/10</f>
        <v>11.884983107585924</v>
      </c>
      <c r="U17" s="649">
        <f>+'2.11.2'!U18/'2.10.2'!U18/10</f>
        <v>11.177229421078387</v>
      </c>
      <c r="V17" s="569"/>
      <c r="W17" s="650">
        <f>+'2.11.2'!X18/'2.10.2'!X18/10</f>
        <v>16.830973962336461</v>
      </c>
      <c r="X17" s="569"/>
      <c r="Y17" s="570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654"/>
      <c r="AO17" s="660"/>
      <c r="AP17" s="660"/>
      <c r="AQ17" s="660"/>
      <c r="AS17" s="651" t="s">
        <v>131</v>
      </c>
      <c r="AT17" s="652">
        <f>S29</f>
        <v>11.1249094622146</v>
      </c>
      <c r="AU17" s="604"/>
      <c r="AX17" s="655"/>
      <c r="BA17" s="604"/>
      <c r="BC17" s="604"/>
      <c r="BE17" s="604"/>
      <c r="BF17" s="604"/>
      <c r="BG17" s="604"/>
      <c r="BH17" s="604"/>
      <c r="BK17" s="604"/>
      <c r="BL17" s="604"/>
      <c r="BM17" s="604"/>
      <c r="BN17" s="604"/>
      <c r="BO17" s="604"/>
      <c r="BP17" s="604"/>
      <c r="BQ17" s="604"/>
      <c r="BR17" s="604"/>
    </row>
    <row r="18" spans="1:71" s="553" customFormat="1" ht="22.5" customHeight="1">
      <c r="A18" s="543"/>
      <c r="B18" s="556" t="s">
        <v>12</v>
      </c>
      <c r="C18" s="646">
        <f>+'2.11.2'!C19/'2.10.2'!C19/10</f>
        <v>14.560091363813481</v>
      </c>
      <c r="D18" s="647">
        <f>+'2.11.2'!D19/'2.10.2'!D19/10</f>
        <v>3.9026227259424715</v>
      </c>
      <c r="E18" s="647">
        <f>+'2.11.2'!E19/'2.10.2'!E19/10</f>
        <v>13.867423544074503</v>
      </c>
      <c r="F18" s="647">
        <f>+'2.11.2'!F19/'2.10.2'!F19/10</f>
        <v>8.3695933560807863</v>
      </c>
      <c r="G18" s="647">
        <f>+'2.11.2'!G19/'2.10.2'!G19/10</f>
        <v>16.692901777298022</v>
      </c>
      <c r="H18" s="647">
        <f>+'2.11.2'!H19/'2.10.2'!H19/10</f>
        <v>12.002225663134883</v>
      </c>
      <c r="I18" s="647">
        <f>+'2.11.2'!I19/'2.10.2'!I19/10</f>
        <v>13.261347565437742</v>
      </c>
      <c r="J18" s="647">
        <f>+'2.11.2'!J19/'2.10.2'!J19/10</f>
        <v>12.843108767926504</v>
      </c>
      <c r="K18" s="647">
        <f>+'2.11.2'!K19/'2.10.2'!K19/10</f>
        <v>13.43317355962717</v>
      </c>
      <c r="L18" s="647">
        <f>+'2.11.2'!L19/'2.10.2'!L19/10</f>
        <v>11.975502180167828</v>
      </c>
      <c r="M18" s="647">
        <f>+'2.11.2'!M19/'2.10.2'!M19/10</f>
        <v>11.005463519377226</v>
      </c>
      <c r="N18" s="647">
        <f>+'2.11.2'!N19/'2.10.2'!N19/10</f>
        <v>7.0785392440546193</v>
      </c>
      <c r="O18" s="647">
        <f>+'2.11.2'!O19/'2.10.2'!O19/10</f>
        <v>6.5359545081676753</v>
      </c>
      <c r="P18" s="647">
        <f>+'2.11.2'!P19/'2.10.2'!P19/10</f>
        <v>12.166648241726623</v>
      </c>
      <c r="Q18" s="647">
        <f>+'2.11.2'!Q19/'2.10.2'!Q19/10</f>
        <v>12.765334447789527</v>
      </c>
      <c r="R18" s="647">
        <f>+'2.11.2'!R19/'2.10.2'!R19/10</f>
        <v>11.434338426133824</v>
      </c>
      <c r="S18" s="647">
        <f>+'2.11.2'!S19/'2.10.2'!S19/10</f>
        <v>11.750818127666545</v>
      </c>
      <c r="T18" s="648">
        <f>+'2.11.2'!T19/'2.10.2'!T19/10</f>
        <v>10.777310604100601</v>
      </c>
      <c r="U18" s="649">
        <f>+'2.11.2'!U19/'2.10.2'!U19/10</f>
        <v>9.572622612418936</v>
      </c>
      <c r="V18" s="656"/>
      <c r="W18" s="650">
        <f>+'2.11.2'!X19/'2.10.2'!X19/10</f>
        <v>16.355039169844936</v>
      </c>
      <c r="X18" s="656"/>
      <c r="Y18" s="657"/>
      <c r="AA18" s="543"/>
      <c r="AB18" s="543"/>
      <c r="AC18" s="543"/>
      <c r="AD18" s="543"/>
      <c r="AE18" s="543"/>
      <c r="AF18" s="543"/>
      <c r="AG18" s="543"/>
      <c r="AH18" s="543"/>
      <c r="AI18" s="543"/>
      <c r="AJ18" s="543"/>
      <c r="AK18" s="543"/>
      <c r="AL18" s="543"/>
      <c r="AM18" s="543"/>
      <c r="AN18" s="654"/>
      <c r="AO18" s="660"/>
      <c r="AP18" s="660"/>
      <c r="AQ18" s="660"/>
      <c r="AS18" s="651" t="s">
        <v>129</v>
      </c>
      <c r="AT18" s="652">
        <f>Q29</f>
        <v>8.7630276088414369</v>
      </c>
      <c r="AU18" s="604"/>
      <c r="AX18" s="655"/>
      <c r="BA18" s="604"/>
      <c r="BC18" s="604"/>
      <c r="BE18" s="604"/>
      <c r="BF18" s="604"/>
      <c r="BG18" s="604"/>
      <c r="BH18" s="604"/>
      <c r="BK18" s="604"/>
      <c r="BL18" s="604"/>
      <c r="BM18" s="604"/>
      <c r="BN18" s="604"/>
      <c r="BO18" s="604"/>
      <c r="BP18" s="604"/>
      <c r="BQ18" s="604"/>
      <c r="BR18" s="604"/>
    </row>
    <row r="19" spans="1:71" s="553" customFormat="1" ht="22.5" customHeight="1">
      <c r="A19" s="543"/>
      <c r="B19" s="556" t="s">
        <v>13</v>
      </c>
      <c r="C19" s="646">
        <f>+'2.11.2'!C20/'2.10.2'!C20/10</f>
        <v>15.978725222267339</v>
      </c>
      <c r="D19" s="647"/>
      <c r="E19" s="647">
        <f>+'2.11.2'!E20/'2.10.2'!E20/10</f>
        <v>19.650147058330706</v>
      </c>
      <c r="F19" s="647">
        <f>+'2.11.2'!F20/'2.10.2'!F20/10</f>
        <v>13.39511248802927</v>
      </c>
      <c r="G19" s="647">
        <f>+'2.11.2'!G20/'2.10.2'!G20/10</f>
        <v>25.860239819056346</v>
      </c>
      <c r="H19" s="647">
        <f>+'2.11.2'!H20/'2.10.2'!H20/10</f>
        <v>16.612120848018414</v>
      </c>
      <c r="I19" s="647">
        <f>+'2.11.2'!I20/'2.10.2'!I20/10</f>
        <v>17.571742533256774</v>
      </c>
      <c r="J19" s="647">
        <f>+'2.11.2'!J20/'2.10.2'!J20/10</f>
        <v>13.823057381028367</v>
      </c>
      <c r="K19" s="647">
        <f>+'2.11.2'!K20/'2.10.2'!K20/10</f>
        <v>13.442941715087338</v>
      </c>
      <c r="L19" s="647">
        <f>+'2.11.2'!L20/'2.10.2'!L20/10</f>
        <v>15.019396847637434</v>
      </c>
      <c r="M19" s="647">
        <f>+'2.11.2'!M20/'2.10.2'!M20/10</f>
        <v>15.067966762109146</v>
      </c>
      <c r="N19" s="647">
        <f>+'2.11.2'!N20/'2.10.2'!N20/10</f>
        <v>12.347761305477276</v>
      </c>
      <c r="O19" s="647">
        <f>+'2.11.2'!O20/'2.10.2'!O20/10</f>
        <v>13.277696414735365</v>
      </c>
      <c r="P19" s="647">
        <f>+'2.11.2'!P20/'2.10.2'!P20/10</f>
        <v>14.446781138378707</v>
      </c>
      <c r="Q19" s="647">
        <f>+'2.11.2'!Q20/'2.10.2'!Q20/10</f>
        <v>12.366452585518008</v>
      </c>
      <c r="R19" s="647">
        <f>+'2.11.2'!R20/'2.10.2'!R20/10</f>
        <v>17.270003382388754</v>
      </c>
      <c r="S19" s="647">
        <f>+'2.11.2'!S20/'2.10.2'!S20/10</f>
        <v>10.568611786559973</v>
      </c>
      <c r="T19" s="648">
        <f>+'2.11.2'!T20/'2.10.2'!T20/10</f>
        <v>18.43455044546765</v>
      </c>
      <c r="U19" s="649">
        <f>+'2.11.2'!U20/'2.10.2'!U20/10</f>
        <v>15.341873394595623</v>
      </c>
      <c r="V19" s="569"/>
      <c r="W19" s="650">
        <f>+'2.11.2'!X20/'2.10.2'!X20/10</f>
        <v>17.83400839445553</v>
      </c>
      <c r="X19" s="569"/>
      <c r="Y19" s="570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654"/>
      <c r="AO19" s="660"/>
      <c r="AP19" s="660"/>
      <c r="AQ19" s="660"/>
      <c r="AS19" s="651" t="s">
        <v>119</v>
      </c>
      <c r="AT19" s="652">
        <f>F29</f>
        <v>8.5570412364782236</v>
      </c>
      <c r="AU19" s="604"/>
      <c r="AX19" s="661"/>
      <c r="BA19" s="604"/>
      <c r="BC19" s="604"/>
      <c r="BE19" s="604"/>
      <c r="BF19" s="604"/>
      <c r="BG19" s="604"/>
      <c r="BH19" s="604"/>
      <c r="BK19" s="604"/>
      <c r="BL19" s="604"/>
      <c r="BM19" s="604"/>
      <c r="BN19" s="604"/>
      <c r="BO19" s="604"/>
      <c r="BP19" s="604"/>
      <c r="BQ19" s="604"/>
      <c r="BR19" s="604"/>
      <c r="BS19" s="606"/>
    </row>
    <row r="20" spans="1:71" s="553" customFormat="1" ht="22.5" customHeight="1">
      <c r="A20" s="543"/>
      <c r="B20" s="556" t="s">
        <v>14</v>
      </c>
      <c r="C20" s="646">
        <f>+'2.11.2'!C21/'2.10.2'!C21/10</f>
        <v>19.358859722227542</v>
      </c>
      <c r="D20" s="647">
        <f>+'2.11.2'!D21/'2.10.2'!D21/10</f>
        <v>28.740010841318366</v>
      </c>
      <c r="E20" s="647">
        <f>+'2.11.2'!E21/'2.10.2'!E21/10</f>
        <v>21.811030271345928</v>
      </c>
      <c r="F20" s="647">
        <f>+'2.11.2'!F21/'2.10.2'!F21/10</f>
        <v>17.173425231536122</v>
      </c>
      <c r="G20" s="647">
        <f>+'2.11.2'!G21/'2.10.2'!G21/10</f>
        <v>22.684679665313755</v>
      </c>
      <c r="H20" s="647">
        <f>+'2.11.2'!H21/'2.10.2'!H21/10</f>
        <v>24.270475829232172</v>
      </c>
      <c r="I20" s="647">
        <f>+'2.11.2'!I21/'2.10.2'!I21/10</f>
        <v>16.317293463118922</v>
      </c>
      <c r="J20" s="647">
        <f>+'2.11.2'!J21/'2.10.2'!J21/10</f>
        <v>21.543480838707072</v>
      </c>
      <c r="K20" s="647">
        <f>+'2.11.2'!K21/'2.10.2'!K21/10</f>
        <v>22.473877365875033</v>
      </c>
      <c r="L20" s="647">
        <f>+'2.11.2'!L21/'2.10.2'!L21/10</f>
        <v>22.815686724662903</v>
      </c>
      <c r="M20" s="647">
        <f>+'2.11.2'!M21/'2.10.2'!M21/10</f>
        <v>19.620452557186088</v>
      </c>
      <c r="N20" s="647">
        <f>+'2.11.2'!N21/'2.10.2'!N21/10</f>
        <v>19.87261585050981</v>
      </c>
      <c r="O20" s="647">
        <f>+'2.11.2'!O21/'2.10.2'!O21/10</f>
        <v>22.031901487102378</v>
      </c>
      <c r="P20" s="647">
        <f>+'2.11.2'!P21/'2.10.2'!P21/10</f>
        <v>23.03852519411484</v>
      </c>
      <c r="Q20" s="647">
        <f>+'2.11.2'!Q21/'2.10.2'!Q21/10</f>
        <v>25.143963333723143</v>
      </c>
      <c r="R20" s="647">
        <f>+'2.11.2'!R21/'2.10.2'!R21/10</f>
        <v>16.083164557878938</v>
      </c>
      <c r="S20" s="647">
        <f>+'2.11.2'!S21/'2.10.2'!S21/10</f>
        <v>16.457318495277796</v>
      </c>
      <c r="T20" s="648">
        <f>+'2.11.2'!T21/'2.10.2'!T21/10</f>
        <v>15.667741094905699</v>
      </c>
      <c r="U20" s="649">
        <f>+'2.11.2'!U21/'2.10.2'!U21/10</f>
        <v>20.204918039519942</v>
      </c>
      <c r="V20" s="656"/>
      <c r="W20" s="650">
        <f>+'2.11.2'!X21/'2.10.2'!X21/10</f>
        <v>22.411122532682665</v>
      </c>
      <c r="X20" s="656"/>
      <c r="Y20" s="657"/>
      <c r="AA20" s="543"/>
      <c r="AB20" s="543"/>
      <c r="AC20" s="543"/>
      <c r="AD20" s="543"/>
      <c r="AE20" s="543"/>
      <c r="AF20" s="543"/>
      <c r="AG20" s="543"/>
      <c r="AH20" s="543"/>
      <c r="AI20" s="543"/>
      <c r="AJ20" s="543"/>
      <c r="AK20" s="543"/>
      <c r="AL20" s="543"/>
      <c r="AM20" s="543"/>
      <c r="AN20" s="654"/>
      <c r="AO20" s="660"/>
      <c r="AP20" s="660"/>
      <c r="AQ20" s="660"/>
      <c r="AS20" s="651" t="s">
        <v>117</v>
      </c>
      <c r="AT20" s="652">
        <f>D29</f>
        <v>19.154641338635841</v>
      </c>
      <c r="AU20" s="604"/>
      <c r="AX20" s="655"/>
      <c r="BA20" s="604"/>
      <c r="BC20" s="604"/>
      <c r="BE20" s="604"/>
      <c r="BF20" s="604"/>
      <c r="BG20" s="604"/>
      <c r="BH20" s="604"/>
      <c r="BK20" s="604"/>
      <c r="BL20" s="604"/>
      <c r="BM20" s="604"/>
      <c r="BN20" s="604"/>
      <c r="BO20" s="604"/>
      <c r="BP20" s="604"/>
      <c r="BQ20" s="604"/>
      <c r="BR20" s="604"/>
    </row>
    <row r="21" spans="1:71" s="553" customFormat="1" ht="22.5" customHeight="1">
      <c r="A21" s="543"/>
      <c r="B21" s="556" t="s">
        <v>15</v>
      </c>
      <c r="C21" s="646">
        <f>+'2.11.2'!C22/'2.10.2'!C22/10</f>
        <v>15.885961097569048</v>
      </c>
      <c r="D21" s="647"/>
      <c r="E21" s="647">
        <f>+'2.11.2'!E22/'2.10.2'!E22/10</f>
        <v>13.167101236111833</v>
      </c>
      <c r="F21" s="647">
        <f>+'2.11.2'!F22/'2.10.2'!F22/10</f>
        <v>14.695898527948909</v>
      </c>
      <c r="G21" s="647">
        <f>+'2.11.2'!G22/'2.10.2'!G22/10</f>
        <v>17.968513734285011</v>
      </c>
      <c r="H21" s="647">
        <f>+'2.11.2'!H22/'2.10.2'!H22/10</f>
        <v>11.014031936808248</v>
      </c>
      <c r="I21" s="647">
        <f>+'2.11.2'!I22/'2.10.2'!I22/10</f>
        <v>49.888784939993343</v>
      </c>
      <c r="J21" s="647">
        <f>+'2.11.2'!J22/'2.10.2'!J22/10</f>
        <v>16.929620788000186</v>
      </c>
      <c r="K21" s="647">
        <f>+'2.11.2'!K22/'2.10.2'!K22/10</f>
        <v>18.295753001594768</v>
      </c>
      <c r="L21" s="647">
        <f>+'2.11.2'!L22/'2.10.2'!L22/10</f>
        <v>15.045527142576429</v>
      </c>
      <c r="M21" s="647">
        <f>+'2.11.2'!M22/'2.10.2'!M22/10</f>
        <v>16.918408978337744</v>
      </c>
      <c r="N21" s="647">
        <f>+'2.11.2'!N22/'2.10.2'!N22/10</f>
        <v>10.479374553271276</v>
      </c>
      <c r="O21" s="647">
        <f>+'2.11.2'!O22/'2.10.2'!O22/10</f>
        <v>6.6528950750454872</v>
      </c>
      <c r="P21" s="647">
        <f>+'2.11.2'!P22/'2.10.2'!P22/10</f>
        <v>16.981417382655412</v>
      </c>
      <c r="Q21" s="647">
        <f>+'2.11.2'!Q22/'2.10.2'!Q22/10</f>
        <v>16.973037890797279</v>
      </c>
      <c r="R21" s="647">
        <f>+'2.11.2'!R22/'2.10.2'!R22/10</f>
        <v>15.927676117109309</v>
      </c>
      <c r="S21" s="647">
        <f>+'2.11.2'!S22/'2.10.2'!S22/10</f>
        <v>13.843955215956916</v>
      </c>
      <c r="T21" s="648">
        <f>+'2.11.2'!T22/'2.10.2'!T22/10</f>
        <v>15.420545330525744</v>
      </c>
      <c r="U21" s="649">
        <f>+'2.11.2'!U22/'2.10.2'!U22/10</f>
        <v>6.870939658754482</v>
      </c>
      <c r="V21" s="569"/>
      <c r="W21" s="650">
        <f>+'2.11.2'!X22/'2.10.2'!X22/10</f>
        <v>20.789292083627849</v>
      </c>
      <c r="X21" s="569"/>
      <c r="Y21" s="570"/>
      <c r="AA21" s="543"/>
      <c r="AB21" s="54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654"/>
      <c r="AO21" s="660"/>
      <c r="AP21" s="660"/>
      <c r="AQ21" s="660"/>
      <c r="AS21" s="651" t="s">
        <v>126</v>
      </c>
      <c r="AT21" s="652">
        <f>N29</f>
        <v>6.9565592645007595</v>
      </c>
      <c r="AU21" s="604"/>
      <c r="AX21" s="655"/>
      <c r="BA21" s="604"/>
      <c r="BC21" s="604"/>
      <c r="BE21" s="604"/>
      <c r="BF21" s="604"/>
      <c r="BG21" s="604"/>
      <c r="BH21" s="604"/>
      <c r="BK21" s="604"/>
      <c r="BL21" s="604"/>
      <c r="BM21" s="604"/>
      <c r="BN21" s="604"/>
      <c r="BO21" s="604"/>
      <c r="BP21" s="604"/>
      <c r="BQ21" s="604"/>
      <c r="BR21" s="604"/>
    </row>
    <row r="22" spans="1:71" s="553" customFormat="1" ht="22.5" customHeight="1">
      <c r="A22" s="543"/>
      <c r="B22" s="556" t="s">
        <v>16</v>
      </c>
      <c r="C22" s="646">
        <f>+'2.11.2'!C23/'2.10.2'!C23/10</f>
        <v>23.116758704011112</v>
      </c>
      <c r="D22" s="647"/>
      <c r="E22" s="647">
        <f>+'2.11.2'!E23/'2.10.2'!E23/10</f>
        <v>20.761846957004501</v>
      </c>
      <c r="F22" s="647">
        <f>+'2.11.2'!F23/'2.10.2'!F23/10</f>
        <v>25.308694666926865</v>
      </c>
      <c r="G22" s="647">
        <f>+'2.11.2'!G23/'2.10.2'!G23/10</f>
        <v>18.589264459469515</v>
      </c>
      <c r="H22" s="647">
        <f>+'2.11.2'!H23/'2.10.2'!H23/10</f>
        <v>21.193429494680451</v>
      </c>
      <c r="I22" s="647">
        <f>+'2.11.2'!I23/'2.10.2'!I23/10</f>
        <v>14.238637700564135</v>
      </c>
      <c r="J22" s="647">
        <f>+'2.11.2'!J23/'2.10.2'!J23/10</f>
        <v>21.915493812044446</v>
      </c>
      <c r="K22" s="647">
        <f>+'2.11.2'!K23/'2.10.2'!K23/10</f>
        <v>23.84392586243462</v>
      </c>
      <c r="L22" s="647">
        <f>+'2.11.2'!L23/'2.10.2'!L23/10</f>
        <v>14.298372330917733</v>
      </c>
      <c r="M22" s="647">
        <f>+'2.11.2'!M23/'2.10.2'!M23/10</f>
        <v>24.426921911110291</v>
      </c>
      <c r="N22" s="647">
        <f>+'2.11.2'!N23/'2.10.2'!N23/10</f>
        <v>15.092304963711623</v>
      </c>
      <c r="O22" s="647">
        <f>+'2.11.2'!O23/'2.10.2'!O23/10</f>
        <v>6.0734824246598418</v>
      </c>
      <c r="P22" s="647"/>
      <c r="Q22" s="647">
        <f>+'2.11.2'!Q23/'2.10.2'!Q23/10</f>
        <v>23.731803271332737</v>
      </c>
      <c r="R22" s="647">
        <f>+'2.11.2'!R23/'2.10.2'!R23/10</f>
        <v>16.74829404482006</v>
      </c>
      <c r="S22" s="647">
        <f>+'2.11.2'!S23/'2.10.2'!S23/10</f>
        <v>14.593655462967158</v>
      </c>
      <c r="T22" s="648">
        <f>+'2.11.2'!T23/'2.10.2'!T23/10</f>
        <v>19.111523162002449</v>
      </c>
      <c r="U22" s="649">
        <f>+'2.11.2'!U23/'2.10.2'!U23/10</f>
        <v>6.5246381822154955</v>
      </c>
      <c r="V22" s="656"/>
      <c r="W22" s="650">
        <f>+'2.11.2'!X23/'2.10.2'!X23/10</f>
        <v>23.071302334314556</v>
      </c>
      <c r="X22" s="656"/>
      <c r="Y22" s="657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654"/>
      <c r="AO22" s="660"/>
      <c r="AP22" s="660"/>
      <c r="AQ22" s="660"/>
      <c r="AS22" s="651" t="s">
        <v>127</v>
      </c>
      <c r="AT22" s="652">
        <f>O29</f>
        <v>6.3646462277387119</v>
      </c>
      <c r="AU22" s="604"/>
      <c r="AV22" s="655"/>
      <c r="AW22" s="655"/>
      <c r="AX22" s="604"/>
      <c r="AZ22" s="604"/>
      <c r="BA22" s="604"/>
      <c r="BB22" s="604"/>
      <c r="BC22" s="604"/>
      <c r="BD22" s="604"/>
      <c r="BE22" s="604"/>
      <c r="BF22" s="604"/>
      <c r="BG22" s="604"/>
      <c r="BH22" s="604"/>
      <c r="BK22" s="604"/>
      <c r="BL22" s="604"/>
      <c r="BN22" s="604"/>
      <c r="BO22" s="604"/>
      <c r="BP22" s="604"/>
      <c r="BQ22" s="604"/>
      <c r="BR22" s="604"/>
    </row>
    <row r="23" spans="1:71" s="553" customFormat="1" ht="22.5" customHeight="1">
      <c r="A23" s="543"/>
      <c r="B23" s="556" t="s">
        <v>17</v>
      </c>
      <c r="C23" s="646">
        <f>+'2.11.2'!C24/'2.10.2'!C24/10</f>
        <v>13.41229756996583</v>
      </c>
      <c r="D23" s="647">
        <f>+'2.11.2'!D24/'2.10.2'!D24/10</f>
        <v>23.60842688984939</v>
      </c>
      <c r="E23" s="647">
        <f>+'2.11.2'!E24/'2.10.2'!E24/10</f>
        <v>9.8625094575399661</v>
      </c>
      <c r="F23" s="647">
        <f>+'2.11.2'!F24/'2.10.2'!F24/10</f>
        <v>5.697248833464351</v>
      </c>
      <c r="G23" s="647">
        <f>+'2.11.2'!G24/'2.10.2'!G24/10</f>
        <v>19.628400043203214</v>
      </c>
      <c r="H23" s="647">
        <f>+'2.11.2'!H24/'2.10.2'!H24/10</f>
        <v>12.730597585933531</v>
      </c>
      <c r="I23" s="647">
        <f>+'2.11.2'!I24/'2.10.2'!I24/10</f>
        <v>8.8185413516299889</v>
      </c>
      <c r="J23" s="647">
        <f>+'2.11.2'!J24/'2.10.2'!J24/10</f>
        <v>14.894847950440772</v>
      </c>
      <c r="K23" s="647">
        <f>+'2.11.2'!K24/'2.10.2'!K24/10</f>
        <v>15.585148448775389</v>
      </c>
      <c r="L23" s="647">
        <f>+'2.11.2'!L24/'2.10.2'!L24/10</f>
        <v>9.3441505577680601</v>
      </c>
      <c r="M23" s="647">
        <f>+'2.11.2'!M24/'2.10.2'!M24/10</f>
        <v>17.770932855648539</v>
      </c>
      <c r="N23" s="647">
        <f>+'2.11.2'!N24/'2.10.2'!N24/10</f>
        <v>7.2211524081163585</v>
      </c>
      <c r="O23" s="647">
        <f>+'2.11.2'!O24/'2.10.2'!O24/10</f>
        <v>7.6633664948231388</v>
      </c>
      <c r="P23" s="647">
        <f>+'2.11.2'!P24/'2.10.2'!P24/10</f>
        <v>4.7953502004524342</v>
      </c>
      <c r="Q23" s="647">
        <f>+'2.11.2'!Q24/'2.10.2'!Q24/10</f>
        <v>7.1241049562995453</v>
      </c>
      <c r="R23" s="647">
        <f>+'2.11.2'!R24/'2.10.2'!R24/10</f>
        <v>14.626321298524136</v>
      </c>
      <c r="S23" s="647">
        <f>+'2.11.2'!S24/'2.10.2'!S24/10</f>
        <v>6.9311991942014259</v>
      </c>
      <c r="T23" s="648">
        <f>+'2.11.2'!T24/'2.10.2'!T24/10</f>
        <v>9.8361176305692837</v>
      </c>
      <c r="U23" s="649">
        <f>+'2.11.2'!U24/'2.10.2'!U24/10</f>
        <v>8.6964914415160326</v>
      </c>
      <c r="V23" s="569"/>
      <c r="W23" s="650">
        <f>+'2.11.2'!X24/'2.10.2'!X24/10</f>
        <v>19.762784581131537</v>
      </c>
      <c r="X23" s="569"/>
      <c r="Y23" s="570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654"/>
      <c r="AO23" s="660"/>
      <c r="AP23" s="660"/>
      <c r="AQ23" s="660"/>
      <c r="AT23" s="604"/>
      <c r="AU23" s="604"/>
      <c r="AV23" s="655"/>
      <c r="AW23" s="655"/>
      <c r="AX23" s="655"/>
      <c r="AY23" s="655"/>
      <c r="AZ23" s="604"/>
      <c r="BA23" s="604"/>
      <c r="BB23" s="604"/>
      <c r="BC23" s="604"/>
      <c r="BD23" s="604"/>
      <c r="BE23" s="604"/>
      <c r="BF23" s="604"/>
      <c r="BG23" s="604"/>
      <c r="BH23" s="604"/>
      <c r="BK23" s="604"/>
      <c r="BL23" s="604"/>
      <c r="BN23" s="604"/>
      <c r="BO23" s="604"/>
      <c r="BP23" s="604"/>
      <c r="BQ23" s="604"/>
      <c r="BR23" s="604"/>
    </row>
    <row r="24" spans="1:71" s="553" customFormat="1" ht="22.5" customHeight="1">
      <c r="A24" s="543"/>
      <c r="B24" s="556" t="s">
        <v>18</v>
      </c>
      <c r="C24" s="646">
        <f>+'2.11.2'!C25/'2.10.2'!C25/10</f>
        <v>19.831070966603313</v>
      </c>
      <c r="D24" s="647">
        <f>+'2.11.2'!D25/'2.10.2'!D25/10</f>
        <v>11.083312346708656</v>
      </c>
      <c r="E24" s="647">
        <f>+'2.11.2'!E25/'2.10.2'!E25/10</f>
        <v>19.490302997494688</v>
      </c>
      <c r="F24" s="647">
        <f>+'2.11.2'!F25/'2.10.2'!F25/10</f>
        <v>11.489852928833479</v>
      </c>
      <c r="G24" s="647">
        <f>+'2.11.2'!G25/'2.10.2'!G25/10</f>
        <v>13.153997707957462</v>
      </c>
      <c r="H24" s="647">
        <f>+'2.11.2'!H25/'2.10.2'!H25/10</f>
        <v>19.14191784343295</v>
      </c>
      <c r="I24" s="647">
        <f>+'2.11.2'!I25/'2.10.2'!I25/10</f>
        <v>20.684370066163829</v>
      </c>
      <c r="J24" s="647">
        <f>+'2.11.2'!J25/'2.10.2'!J25/10</f>
        <v>18.442518685395587</v>
      </c>
      <c r="K24" s="647">
        <f>+'2.11.2'!K25/'2.10.2'!K25/10</f>
        <v>19.280831452168648</v>
      </c>
      <c r="L24" s="647">
        <f>+'2.11.2'!L25/'2.10.2'!L25/10</f>
        <v>14.6336736466078</v>
      </c>
      <c r="M24" s="647">
        <f>+'2.11.2'!M25/'2.10.2'!M25/10</f>
        <v>19.725017827468282</v>
      </c>
      <c r="N24" s="647">
        <f>+'2.11.2'!N25/'2.10.2'!N25/10</f>
        <v>9.0665875167712748</v>
      </c>
      <c r="O24" s="647">
        <f>+'2.11.2'!O25/'2.10.2'!O25/10</f>
        <v>7.3469170720371979</v>
      </c>
      <c r="P24" s="647">
        <f>+'2.11.2'!P25/'2.10.2'!P25/10</f>
        <v>16.544116206931935</v>
      </c>
      <c r="Q24" s="647">
        <f>+'2.11.2'!Q25/'2.10.2'!Q25/10</f>
        <v>8.2973622049622087</v>
      </c>
      <c r="R24" s="647">
        <f>+'2.11.2'!R25/'2.10.2'!R25/10</f>
        <v>15.830715743205118</v>
      </c>
      <c r="S24" s="647">
        <f>+'2.11.2'!S25/'2.10.2'!S25/10</f>
        <v>15.269057699794285</v>
      </c>
      <c r="T24" s="648">
        <f>+'2.11.2'!T25/'2.10.2'!T25/10</f>
        <v>19.408413601663021</v>
      </c>
      <c r="U24" s="649">
        <f>+'2.11.2'!U25/'2.10.2'!U25/10</f>
        <v>10.201081665265182</v>
      </c>
      <c r="V24" s="656"/>
      <c r="W24" s="650">
        <f>+'2.11.2'!X25/'2.10.2'!X25/10</f>
        <v>21.412350887936039</v>
      </c>
      <c r="X24" s="656"/>
      <c r="Y24" s="657"/>
      <c r="AN24" s="662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</row>
    <row r="25" spans="1:71" s="553" customFormat="1" ht="22.5" customHeight="1">
      <c r="A25" s="543"/>
      <c r="B25" s="556" t="s">
        <v>81</v>
      </c>
      <c r="C25" s="646">
        <f>+'2.11.2'!C26/'2.10.2'!C26/10</f>
        <v>26.025976653043813</v>
      </c>
      <c r="D25" s="647">
        <f>+'2.11.2'!D26/'2.10.2'!D26/10</f>
        <v>23.590611733592265</v>
      </c>
      <c r="E25" s="647">
        <f>+'2.11.2'!E26/'2.10.2'!E26/10</f>
        <v>20.25787912948638</v>
      </c>
      <c r="F25" s="647">
        <f>+'2.11.2'!F26/'2.10.2'!F26/10</f>
        <v>16.186115991244101</v>
      </c>
      <c r="G25" s="647">
        <f>+'2.11.2'!G26/'2.10.2'!G26/10</f>
        <v>18.276462170502199</v>
      </c>
      <c r="H25" s="647">
        <f>+'2.11.2'!H26/'2.10.2'!H26/10</f>
        <v>20.364136965856595</v>
      </c>
      <c r="I25" s="647">
        <f>+'2.11.2'!I26/'2.10.2'!I26/10</f>
        <v>20.135029063371707</v>
      </c>
      <c r="J25" s="647">
        <f>+'2.11.2'!J26/'2.10.2'!J26/10</f>
        <v>20.547774635287702</v>
      </c>
      <c r="K25" s="647">
        <f>+'2.11.2'!K26/'2.10.2'!K26/10</f>
        <v>17.440583235491196</v>
      </c>
      <c r="L25" s="647">
        <f>+'2.11.2'!L26/'2.10.2'!L26/10</f>
        <v>19.613903935736236</v>
      </c>
      <c r="M25" s="647">
        <f>+'2.11.2'!M26/'2.10.2'!M26/10</f>
        <v>20.833110714024883</v>
      </c>
      <c r="N25" s="647">
        <f>+'2.11.2'!N26/'2.10.2'!N26/10</f>
        <v>10.6190830162554</v>
      </c>
      <c r="O25" s="647">
        <f>+'2.11.2'!O26/'2.10.2'!O26/10</f>
        <v>18.895171576427256</v>
      </c>
      <c r="P25" s="647">
        <f>+'2.11.2'!P26/'2.10.2'!P26/10</f>
        <v>18.00704859903832</v>
      </c>
      <c r="Q25" s="647">
        <f>+'2.11.2'!Q26/'2.10.2'!Q26/10</f>
        <v>26.966696141720945</v>
      </c>
      <c r="R25" s="647">
        <f>+'2.11.2'!R26/'2.10.2'!R26/10</f>
        <v>18.243387477941603</v>
      </c>
      <c r="S25" s="647">
        <f>+'2.11.2'!S26/'2.10.2'!S26/10</f>
        <v>15.762316924496229</v>
      </c>
      <c r="T25" s="648">
        <f>+'2.11.2'!T26/'2.10.2'!T26/10</f>
        <v>21.066452186123271</v>
      </c>
      <c r="U25" s="649">
        <f>+'2.11.2'!U26/'2.10.2'!U26/10</f>
        <v>18.076124826717503</v>
      </c>
      <c r="V25" s="569"/>
      <c r="W25" s="650">
        <f>+'2.11.2'!X26/'2.10.2'!X26/10</f>
        <v>20.855932849047736</v>
      </c>
      <c r="X25" s="569"/>
      <c r="Y25" s="570"/>
      <c r="Z25" s="555"/>
      <c r="AN25" s="662"/>
      <c r="AO25" s="663"/>
      <c r="AP25" s="663"/>
      <c r="AQ25" s="663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</row>
    <row r="26" spans="1:71" s="553" customFormat="1" ht="22.5" customHeight="1">
      <c r="A26" s="543"/>
      <c r="B26" s="556" t="s">
        <v>20</v>
      </c>
      <c r="C26" s="646">
        <f>+'2.11.2'!C27/'2.10.2'!C27/10</f>
        <v>13.881801858910572</v>
      </c>
      <c r="D26" s="647"/>
      <c r="E26" s="647">
        <f>+'2.11.2'!E27/'2.10.2'!E27/10</f>
        <v>14.967919241964614</v>
      </c>
      <c r="F26" s="647">
        <f>+'2.11.2'!F27/'2.10.2'!F27/10</f>
        <v>5.9723656832308336</v>
      </c>
      <c r="G26" s="647">
        <f>+'2.11.2'!G27/'2.10.2'!G27/10</f>
        <v>17.391847024225534</v>
      </c>
      <c r="H26" s="647">
        <f>+'2.11.2'!H27/'2.10.2'!H27/10</f>
        <v>14.27692294177977</v>
      </c>
      <c r="I26" s="647">
        <f>+'2.11.2'!I27/'2.10.2'!I27/10</f>
        <v>15.578691422213158</v>
      </c>
      <c r="J26" s="647">
        <f>+'2.11.2'!J27/'2.10.2'!J27/10</f>
        <v>17.004962682314776</v>
      </c>
      <c r="K26" s="647">
        <f>+'2.11.2'!K27/'2.10.2'!K27/10</f>
        <v>16.999257691249205</v>
      </c>
      <c r="L26" s="647">
        <f>+'2.11.2'!L27/'2.10.2'!L27/10</f>
        <v>14.752197605614764</v>
      </c>
      <c r="M26" s="647">
        <f>+'2.11.2'!M27/'2.10.2'!M27/10</f>
        <v>15.520793126813141</v>
      </c>
      <c r="N26" s="647">
        <f>+'2.11.2'!N27/'2.10.2'!N27/10</f>
        <v>8.9860064636663033</v>
      </c>
      <c r="O26" s="647">
        <f>+'2.11.2'!O27/'2.10.2'!O27/10</f>
        <v>6.3114333084594341</v>
      </c>
      <c r="P26" s="647">
        <f>+'2.11.2'!P27/'2.10.2'!P27/10</f>
        <v>16.403443010684391</v>
      </c>
      <c r="Q26" s="647">
        <f>+'2.11.2'!Q27/'2.10.2'!Q27/10</f>
        <v>14.508584964223914</v>
      </c>
      <c r="R26" s="647">
        <f>+'2.11.2'!R27/'2.10.2'!R27/10</f>
        <v>13.875532795526002</v>
      </c>
      <c r="S26" s="647">
        <f>+'2.11.2'!S27/'2.10.2'!S27/10</f>
        <v>8.5938290518483189</v>
      </c>
      <c r="T26" s="648">
        <f>+'2.11.2'!T27/'2.10.2'!T27/10</f>
        <v>12.446628581173082</v>
      </c>
      <c r="U26" s="649">
        <f>+'2.11.2'!U27/'2.10.2'!U27/10</f>
        <v>10.965429172135153</v>
      </c>
      <c r="V26" s="656"/>
      <c r="W26" s="650">
        <f>+'2.11.2'!X27/'2.10.2'!X27/10</f>
        <v>19.652442879593973</v>
      </c>
      <c r="X26" s="656"/>
      <c r="Y26" s="657"/>
      <c r="AM26" s="555"/>
      <c r="AN26" s="554"/>
      <c r="AS26" s="664"/>
      <c r="AT26" s="604"/>
      <c r="AU26" s="604"/>
      <c r="AV26" s="604"/>
      <c r="AW26" s="66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</row>
    <row r="27" spans="1:71" s="553" customFormat="1" ht="22.5" customHeight="1">
      <c r="A27" s="543"/>
      <c r="B27" s="556" t="s">
        <v>21</v>
      </c>
      <c r="C27" s="646">
        <f>+'2.11.2'!C28/'2.10.2'!C28/10</f>
        <v>15.109713457353511</v>
      </c>
      <c r="D27" s="647">
        <f>+'2.11.2'!D28/'2.10.2'!D28/10</f>
        <v>19.503449509371748</v>
      </c>
      <c r="E27" s="647">
        <f>+'2.11.2'!E28/'2.10.2'!E28/10</f>
        <v>14.258878120790294</v>
      </c>
      <c r="F27" s="647">
        <f>+'2.11.2'!F28/'2.10.2'!F28/10</f>
        <v>7.3052770346358331</v>
      </c>
      <c r="G27" s="647">
        <f>+'2.11.2'!G28/'2.10.2'!G28/10</f>
        <v>17.134064611928245</v>
      </c>
      <c r="H27" s="647">
        <f>+'2.11.2'!H28/'2.10.2'!H28/10</f>
        <v>15.298753158016567</v>
      </c>
      <c r="I27" s="647">
        <f>+'2.11.2'!I28/'2.10.2'!I28/10</f>
        <v>19.447741926773258</v>
      </c>
      <c r="J27" s="647">
        <f>+'2.11.2'!J28/'2.10.2'!J28/10</f>
        <v>16.717036026232186</v>
      </c>
      <c r="K27" s="647">
        <f>+'2.11.2'!K28/'2.10.2'!K28/10</f>
        <v>8.8901096418216721</v>
      </c>
      <c r="L27" s="647">
        <f>+'2.11.2'!L28/'2.10.2'!L28/10</f>
        <v>14.388959103270357</v>
      </c>
      <c r="M27" s="647">
        <f>+'2.11.2'!M28/'2.10.2'!M28/10</f>
        <v>17.413563714350147</v>
      </c>
      <c r="N27" s="647">
        <f>+'2.11.2'!N28/'2.10.2'!N28/10</f>
        <v>7.2335793836250346</v>
      </c>
      <c r="O27" s="647"/>
      <c r="P27" s="647">
        <f>+'2.11.2'!P28/'2.10.2'!P28/10</f>
        <v>19.789471292794119</v>
      </c>
      <c r="Q27" s="647">
        <f>+'2.11.2'!Q28/'2.10.2'!Q28/10</f>
        <v>7.437355583737852</v>
      </c>
      <c r="R27" s="647">
        <f>+'2.11.2'!R28/'2.10.2'!R28/10</f>
        <v>13.212175581123404</v>
      </c>
      <c r="S27" s="647">
        <f>+'2.11.2'!S28/'2.10.2'!S28/10</f>
        <v>10.536901280074357</v>
      </c>
      <c r="T27" s="648">
        <f>+'2.11.2'!T28/'2.10.2'!T28/10</f>
        <v>15.313621286449678</v>
      </c>
      <c r="U27" s="649">
        <f>+'2.11.2'!U28/'2.10.2'!U28/10</f>
        <v>9.736443862621039</v>
      </c>
      <c r="V27" s="569"/>
      <c r="W27" s="650">
        <f>+'2.11.2'!X28/'2.10.2'!X28/10</f>
        <v>19.430854962125018</v>
      </c>
      <c r="X27" s="569"/>
      <c r="Y27" s="570"/>
      <c r="AM27" s="555"/>
      <c r="AN27" s="554"/>
      <c r="AT27" s="604"/>
      <c r="AU27" s="604"/>
      <c r="AV27" s="604"/>
      <c r="AW27" s="66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S27" s="606"/>
    </row>
    <row r="28" spans="1:71" s="553" customFormat="1" ht="22.5" customHeight="1">
      <c r="A28" s="543"/>
      <c r="B28" s="572" t="s">
        <v>22</v>
      </c>
      <c r="C28" s="665">
        <f>+'2.11.2'!C29/'2.10.2'!C29/10</f>
        <v>19.941290786841087</v>
      </c>
      <c r="D28" s="647"/>
      <c r="E28" s="666">
        <f>+'2.11.2'!E29/'2.10.2'!E29/10</f>
        <v>17.202390621239061</v>
      </c>
      <c r="F28" s="666">
        <f>+'2.11.2'!F29/'2.10.2'!F29/10</f>
        <v>15.309367167738278</v>
      </c>
      <c r="G28" s="666">
        <f>+'2.11.2'!G29/'2.10.2'!G29/10</f>
        <v>18.675499974278701</v>
      </c>
      <c r="H28" s="666">
        <f>+'2.11.2'!H29/'2.10.2'!H29/10</f>
        <v>14.114945508614237</v>
      </c>
      <c r="I28" s="666">
        <f>+'2.11.2'!I29/'2.10.2'!I29/10</f>
        <v>17.850162066010242</v>
      </c>
      <c r="J28" s="666">
        <f>+'2.11.2'!J29/'2.10.2'!J29/10</f>
        <v>17.20231890173519</v>
      </c>
      <c r="K28" s="666">
        <f>+'2.11.2'!K29/'2.10.2'!K29/10</f>
        <v>16.799221467007875</v>
      </c>
      <c r="L28" s="666">
        <f>+'2.11.2'!L29/'2.10.2'!L29/10</f>
        <v>15.001729829677132</v>
      </c>
      <c r="M28" s="666">
        <f>+'2.11.2'!M29/'2.10.2'!M29/10</f>
        <v>19.61807005223022</v>
      </c>
      <c r="N28" s="666">
        <f>+'2.11.2'!N29/'2.10.2'!N29/10</f>
        <v>12.554821720992198</v>
      </c>
      <c r="O28" s="666">
        <f>+'2.11.2'!O29/'2.10.2'!O29/10</f>
        <v>19.434631659473464</v>
      </c>
      <c r="P28" s="666">
        <f>+'2.11.2'!P29/'2.10.2'!P29/10</f>
        <v>17.862285619371878</v>
      </c>
      <c r="Q28" s="666">
        <f>+'2.11.2'!Q29/'2.10.2'!Q29/10</f>
        <v>23.110533368960855</v>
      </c>
      <c r="R28" s="666">
        <f>+'2.11.2'!R29/'2.10.2'!R29/10</f>
        <v>15.198703956185128</v>
      </c>
      <c r="S28" s="666">
        <f>+'2.11.2'!S29/'2.10.2'!S29/10</f>
        <v>14.889303455524399</v>
      </c>
      <c r="T28" s="667">
        <f>+'2.11.2'!T29/'2.10.2'!T29/10</f>
        <v>17.20131081306198</v>
      </c>
      <c r="U28" s="668">
        <f>+'2.11.2'!U29/'2.10.2'!U29/10</f>
        <v>15.491453424215427</v>
      </c>
      <c r="V28" s="656"/>
      <c r="W28" s="669">
        <f>+'2.11.2'!X29/'2.10.2'!X29/10</f>
        <v>21.158142191446039</v>
      </c>
      <c r="X28" s="656"/>
      <c r="Y28" s="657"/>
      <c r="AM28" s="555"/>
      <c r="AN28" s="554"/>
      <c r="AT28" s="604"/>
      <c r="AU28" s="604"/>
      <c r="AV28" s="604"/>
      <c r="AW28" s="66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</row>
    <row r="29" spans="1:71" s="553" customFormat="1" ht="22.5" customHeight="1" thickBot="1">
      <c r="A29" s="543"/>
      <c r="B29" s="216" t="s">
        <v>133</v>
      </c>
      <c r="C29" s="217">
        <f>+'2.11.2'!C30/'2.10.2'!C30/10</f>
        <v>15.031827254847396</v>
      </c>
      <c r="D29" s="218">
        <f>+'2.11.2'!D30/'2.10.2'!D30/10</f>
        <v>19.154641338635841</v>
      </c>
      <c r="E29" s="218">
        <f>+'2.11.2'!E30/'2.10.2'!E30/10</f>
        <v>14.222920186241296</v>
      </c>
      <c r="F29" s="218">
        <f>+'2.11.2'!F30/'2.10.2'!F30/10</f>
        <v>8.5570412364782236</v>
      </c>
      <c r="G29" s="218">
        <f>+'2.11.2'!G30/'2.10.2'!G30/10</f>
        <v>17.231541664440307</v>
      </c>
      <c r="H29" s="218">
        <f>+'2.11.2'!H30/'2.10.2'!H30/10</f>
        <v>12.797099234339147</v>
      </c>
      <c r="I29" s="218">
        <f>+'2.11.2'!I30/'2.10.2'!I30/10</f>
        <v>13.461491553825619</v>
      </c>
      <c r="J29" s="218">
        <f>+'2.11.2'!J30/'2.10.2'!J30/10</f>
        <v>14.628399968840531</v>
      </c>
      <c r="K29" s="218">
        <f>+'2.11.2'!K30/'2.10.2'!K30/10</f>
        <v>14.018348269470797</v>
      </c>
      <c r="L29" s="218">
        <f>+'2.11.2'!L30/'2.10.2'!L30/10</f>
        <v>12.164282076194061</v>
      </c>
      <c r="M29" s="218">
        <f>+'2.11.2'!M30/'2.10.2'!M30/10</f>
        <v>12.661662262520132</v>
      </c>
      <c r="N29" s="218">
        <f>+'2.11.2'!N30/'2.10.2'!N30/10</f>
        <v>6.9565592645007595</v>
      </c>
      <c r="O29" s="218">
        <f>+'2.11.2'!O30/'2.10.2'!O30/10</f>
        <v>6.3646462277387119</v>
      </c>
      <c r="P29" s="218">
        <f>+'2.11.2'!P30/'2.10.2'!P30/10</f>
        <v>11.019130137022524</v>
      </c>
      <c r="Q29" s="218">
        <f>+'2.11.2'!Q30/'2.10.2'!Q30/10</f>
        <v>8.7630276088414369</v>
      </c>
      <c r="R29" s="218">
        <f>+'2.11.2'!R30/'2.10.2'!R30/10</f>
        <v>12.520490990022051</v>
      </c>
      <c r="S29" s="218">
        <f>+'2.11.2'!S30/'2.10.2'!S30/10</f>
        <v>11.1249094622146</v>
      </c>
      <c r="T29" s="219">
        <f>+'2.11.2'!T30/'2.10.2'!T30/10</f>
        <v>12.045693079002223</v>
      </c>
      <c r="U29" s="220">
        <f>+'2.11.2'!U30/'2.10.2'!U30/10</f>
        <v>8.4065234507256541</v>
      </c>
      <c r="V29" s="569"/>
      <c r="W29" s="221">
        <f>+'2.11.2'!X30/'2.10.2'!X30/10</f>
        <v>17.695675257879852</v>
      </c>
      <c r="X29" s="569"/>
      <c r="Y29" s="570"/>
      <c r="Z29" s="555"/>
      <c r="AM29" s="555"/>
      <c r="AN29" s="554"/>
      <c r="AT29" s="604"/>
      <c r="AU29" s="604"/>
      <c r="AV29" s="604"/>
      <c r="AW29" s="66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</row>
    <row r="30" spans="1:71" ht="18.75" customHeight="1" thickTop="1">
      <c r="A30" s="10"/>
      <c r="B30" s="98"/>
      <c r="C30" s="99"/>
      <c r="D30" s="99"/>
      <c r="E30" s="99"/>
      <c r="F30" s="98"/>
      <c r="G30" s="98"/>
      <c r="H30" s="99"/>
      <c r="I30" s="99"/>
      <c r="J30" s="99"/>
      <c r="K30" s="99"/>
      <c r="L30" s="99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21"/>
      <c r="AM30" s="24"/>
      <c r="AN30" s="23"/>
      <c r="AT30" s="22"/>
      <c r="AU30" s="22"/>
      <c r="AV30" s="22"/>
      <c r="AW30" s="16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</row>
    <row r="31" spans="1:71" ht="18.75" customHeight="1">
      <c r="A31" s="10"/>
      <c r="B31" s="98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141"/>
      <c r="AM31" s="1"/>
      <c r="AN31" s="23"/>
      <c r="AT31" s="22"/>
      <c r="AU31" s="22"/>
      <c r="AV31" s="22"/>
      <c r="AW31" s="16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</row>
    <row r="32" spans="1:71" ht="18.75" customHeight="1">
      <c r="B32" s="10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"/>
      <c r="AN32" s="143"/>
      <c r="AO32" s="143"/>
      <c r="AP32" s="143"/>
      <c r="AQ32" s="143"/>
      <c r="AT32" s="22"/>
      <c r="AU32" s="22"/>
      <c r="AV32" s="22"/>
      <c r="AW32" s="16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</row>
    <row r="33" spans="2:60" ht="18.75" customHeight="1">
      <c r="B33" s="104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AN33" s="143"/>
      <c r="AO33" s="143"/>
      <c r="AP33" s="143"/>
      <c r="AQ33" s="143"/>
      <c r="AT33" s="22"/>
      <c r="AU33" s="22"/>
      <c r="AV33" s="22"/>
      <c r="AW33" s="16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</row>
    <row r="34" spans="2:60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AN34" s="143"/>
      <c r="AO34" s="143"/>
      <c r="AP34" s="143"/>
      <c r="AQ34" s="143"/>
      <c r="AT34" s="22"/>
      <c r="AU34" s="22"/>
      <c r="AV34" s="22"/>
      <c r="AW34" s="16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</row>
    <row r="35" spans="2:60" ht="18.75" customHeight="1">
      <c r="B35" s="104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AN35" s="143"/>
      <c r="AO35" s="143"/>
      <c r="AP35" s="143"/>
      <c r="AQ35" s="143"/>
      <c r="AT35" s="22"/>
      <c r="AU35" s="22"/>
      <c r="AV35" s="22"/>
      <c r="AW35" s="16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</row>
    <row r="36" spans="2:60" ht="18.75" customHeight="1">
      <c r="B36" s="104"/>
      <c r="AN36" s="143"/>
      <c r="AO36" s="143"/>
      <c r="AP36" s="143"/>
      <c r="AQ36" s="143"/>
      <c r="AT36" s="22"/>
      <c r="AU36" s="22"/>
      <c r="AV36" s="22"/>
      <c r="AW36" s="16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</row>
    <row r="37" spans="2:60" ht="18.75" customHeight="1">
      <c r="B37" s="104"/>
      <c r="AN37" s="143"/>
      <c r="AO37" s="143"/>
      <c r="AP37" s="143"/>
      <c r="AQ37" s="143"/>
      <c r="AT37" s="22"/>
      <c r="AU37" s="22"/>
      <c r="AV37" s="22"/>
      <c r="AW37" s="16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</row>
    <row r="38" spans="2:60" ht="18.75" customHeight="1">
      <c r="B38" s="104"/>
      <c r="AN38" s="15"/>
      <c r="AO38" s="15"/>
      <c r="AP38" s="15"/>
      <c r="AQ38" s="15"/>
      <c r="AT38" s="22"/>
      <c r="AU38" s="22"/>
      <c r="AV38" s="22"/>
      <c r="AW38" s="16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</row>
    <row r="39" spans="2:60" ht="18.75" customHeight="1">
      <c r="B39" s="104"/>
      <c r="AN39" s="15"/>
      <c r="AO39" s="15"/>
      <c r="AP39" s="15"/>
      <c r="AQ39" s="15"/>
      <c r="AT39" s="22"/>
      <c r="AU39" s="22"/>
      <c r="AV39" s="22"/>
      <c r="AW39" s="16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</row>
    <row r="40" spans="2:60" ht="18.75" customHeight="1">
      <c r="B40" s="104"/>
      <c r="AN40" s="38"/>
      <c r="AO40" s="38"/>
      <c r="AP40" s="38"/>
      <c r="AQ40" s="38"/>
      <c r="AR40" s="15"/>
      <c r="AT40" s="22"/>
      <c r="AU40" s="22"/>
      <c r="AV40" s="22"/>
      <c r="AW40" s="16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</row>
    <row r="41" spans="2:60" ht="18.75" customHeight="1">
      <c r="B41" s="104"/>
      <c r="AT41" s="22"/>
      <c r="AU41" s="22"/>
      <c r="AV41" s="22"/>
      <c r="AW41" s="16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</row>
    <row r="42" spans="2:60" ht="18.75" customHeight="1">
      <c r="B42" s="104"/>
      <c r="AW42" s="16"/>
    </row>
    <row r="43" spans="2:60" ht="18.75" customHeight="1">
      <c r="B43" s="104"/>
      <c r="AM43" s="25"/>
      <c r="AW43" s="16"/>
    </row>
    <row r="44" spans="2:60" ht="18.75" customHeight="1">
      <c r="B44" s="104"/>
      <c r="AW44" s="16"/>
    </row>
    <row r="45" spans="2:60" ht="18.75" customHeight="1">
      <c r="B45" s="104"/>
    </row>
    <row r="46" spans="2:60" ht="18.75" customHeight="1">
      <c r="B46" s="104"/>
    </row>
    <row r="47" spans="2:60" ht="18.75" customHeight="1">
      <c r="B47" s="104"/>
    </row>
    <row r="48" spans="2:60" ht="18.75" customHeight="1">
      <c r="B48" s="104"/>
    </row>
    <row r="49" spans="2:60" ht="18.75" customHeight="1">
      <c r="B49" s="104"/>
    </row>
    <row r="50" spans="2:60" ht="18.75" customHeight="1">
      <c r="B50" s="104"/>
    </row>
    <row r="51" spans="2:60" ht="18.75" customHeight="1">
      <c r="B51" s="104"/>
    </row>
    <row r="52" spans="2:60" ht="18.75" customHeight="1">
      <c r="B52" s="104"/>
    </row>
    <row r="53" spans="2:60" ht="18.75" customHeight="1">
      <c r="B53" s="104"/>
    </row>
    <row r="54" spans="2:60" ht="2.25" customHeight="1">
      <c r="B54" s="104"/>
    </row>
    <row r="55" spans="2:60" ht="18.75" customHeight="1">
      <c r="B55" s="144"/>
    </row>
    <row r="56" spans="2:60" ht="18.75" customHeight="1">
      <c r="B56" s="104"/>
    </row>
    <row r="57" spans="2:60" ht="2.25" customHeight="1">
      <c r="B57" s="104"/>
    </row>
    <row r="58" spans="2:60">
      <c r="B58" s="104"/>
    </row>
    <row r="59" spans="2:60">
      <c r="B59" s="104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</row>
    <row r="60" spans="2:60">
      <c r="B60" s="104"/>
    </row>
    <row r="61" spans="2:60" ht="15">
      <c r="B61" s="125"/>
    </row>
    <row r="62" spans="2:60" ht="15">
      <c r="B62" s="125"/>
    </row>
    <row r="63" spans="2:60" ht="15">
      <c r="B63" s="125"/>
    </row>
    <row r="64" spans="2:60" ht="15">
      <c r="B64" s="125"/>
    </row>
    <row r="65" spans="2:30" ht="18">
      <c r="B65" s="44"/>
    </row>
    <row r="66" spans="2:30" ht="15.75">
      <c r="B66" s="136"/>
    </row>
    <row r="67" spans="2:30">
      <c r="B67" s="18"/>
    </row>
    <row r="68" spans="2:30">
      <c r="B68" s="18"/>
      <c r="AA68" s="118"/>
      <c r="AB68" s="118"/>
      <c r="AC68" s="119"/>
      <c r="AD68" s="119"/>
    </row>
    <row r="69" spans="2:30">
      <c r="B69" s="18"/>
      <c r="AA69" s="19"/>
      <c r="AB69" s="19"/>
      <c r="AC69" s="19"/>
      <c r="AD69" s="145"/>
    </row>
    <row r="70" spans="2:30">
      <c r="B70" s="18"/>
      <c r="AA70" s="19"/>
      <c r="AB70" s="19"/>
      <c r="AC70" s="19"/>
      <c r="AD70" s="145"/>
    </row>
    <row r="71" spans="2:30">
      <c r="B71" s="18"/>
      <c r="AA71" s="19"/>
      <c r="AB71" s="19"/>
      <c r="AC71" s="19"/>
      <c r="AD71" s="145"/>
    </row>
    <row r="72" spans="2:30">
      <c r="B72" s="18"/>
      <c r="AA72" s="19"/>
      <c r="AB72" s="19"/>
      <c r="AC72" s="19"/>
      <c r="AD72" s="145"/>
    </row>
    <row r="73" spans="2:30">
      <c r="B73" s="18"/>
      <c r="AA73" s="19"/>
      <c r="AB73" s="19"/>
      <c r="AC73" s="19"/>
      <c r="AD73" s="145"/>
    </row>
    <row r="74" spans="2:30">
      <c r="B74" s="18"/>
      <c r="AA74" s="19"/>
      <c r="AB74" s="19"/>
      <c r="AC74" s="19"/>
      <c r="AD74" s="145"/>
    </row>
    <row r="75" spans="2:30">
      <c r="B75" s="18"/>
      <c r="AA75" s="19"/>
      <c r="AB75" s="19"/>
      <c r="AC75" s="19"/>
      <c r="AD75" s="145"/>
    </row>
    <row r="76" spans="2:30">
      <c r="B76" s="18"/>
      <c r="AA76" s="19"/>
      <c r="AB76" s="19"/>
      <c r="AC76" s="19"/>
      <c r="AD76" s="145"/>
    </row>
    <row r="77" spans="2:30">
      <c r="B77" s="18"/>
      <c r="AA77" s="19"/>
      <c r="AB77" s="19"/>
      <c r="AC77" s="19"/>
      <c r="AD77" s="145"/>
    </row>
    <row r="78" spans="2:30">
      <c r="B78" s="18"/>
      <c r="AA78" s="19"/>
      <c r="AB78" s="19"/>
      <c r="AC78" s="19"/>
      <c r="AD78" s="145"/>
    </row>
    <row r="79" spans="2:30">
      <c r="B79" s="18"/>
      <c r="AA79" s="19"/>
      <c r="AB79" s="19"/>
      <c r="AC79" s="19"/>
      <c r="AD79" s="145"/>
    </row>
    <row r="80" spans="2:30">
      <c r="B80" s="18"/>
      <c r="AA80" s="19"/>
      <c r="AB80" s="19"/>
      <c r="AC80" s="19"/>
      <c r="AD80" s="145"/>
    </row>
    <row r="81" spans="2:30">
      <c r="B81" s="18"/>
      <c r="AA81" s="19"/>
      <c r="AB81" s="19"/>
      <c r="AC81" s="19"/>
      <c r="AD81" s="145"/>
    </row>
    <row r="82" spans="2:30">
      <c r="B82" s="18"/>
      <c r="AA82" s="19"/>
      <c r="AB82" s="19"/>
      <c r="AC82" s="19"/>
      <c r="AD82" s="145"/>
    </row>
    <row r="83" spans="2:30">
      <c r="B83" s="18"/>
      <c r="AA83" s="19"/>
      <c r="AB83" s="19"/>
      <c r="AC83" s="19"/>
      <c r="AD83" s="145"/>
    </row>
    <row r="84" spans="2:30">
      <c r="B84" s="18"/>
      <c r="AA84" s="19"/>
      <c r="AB84" s="19"/>
      <c r="AC84" s="19"/>
      <c r="AD84" s="145"/>
    </row>
    <row r="85" spans="2:30">
      <c r="B85" s="18"/>
      <c r="AA85" s="19"/>
      <c r="AB85" s="19"/>
      <c r="AC85" s="19"/>
      <c r="AD85" s="145"/>
    </row>
    <row r="86" spans="2:30">
      <c r="B86" s="18"/>
      <c r="AA86" s="19"/>
      <c r="AB86" s="19"/>
      <c r="AC86" s="19"/>
      <c r="AD86" s="145"/>
    </row>
    <row r="87" spans="2:30">
      <c r="B87" s="18"/>
      <c r="AA87" s="19"/>
      <c r="AB87" s="19"/>
      <c r="AC87" s="19"/>
      <c r="AD87" s="145"/>
    </row>
    <row r="88" spans="2:30">
      <c r="B88" s="18"/>
      <c r="AA88" s="19"/>
      <c r="AB88" s="19"/>
      <c r="AC88" s="19"/>
      <c r="AD88" s="145"/>
    </row>
    <row r="89" spans="2:30">
      <c r="B89" s="18"/>
      <c r="AA89" s="19"/>
      <c r="AB89" s="19"/>
      <c r="AC89" s="19"/>
      <c r="AD89" s="145"/>
    </row>
    <row r="90" spans="2:30">
      <c r="B90" s="18"/>
      <c r="AA90" s="19"/>
      <c r="AB90" s="19"/>
      <c r="AC90" s="19"/>
      <c r="AD90" s="145"/>
    </row>
    <row r="91" spans="2:30">
      <c r="B91" s="18"/>
      <c r="AA91" s="19"/>
      <c r="AB91" s="19"/>
      <c r="AC91" s="19"/>
      <c r="AD91" s="145"/>
    </row>
    <row r="92" spans="2:30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45"/>
    </row>
    <row r="93" spans="2:30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22"/>
      <c r="AD93" s="146"/>
    </row>
    <row r="94" spans="2:30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2:30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2:30">
      <c r="B96" s="18"/>
      <c r="C96" s="18"/>
      <c r="D96" s="18"/>
      <c r="E96" s="18"/>
      <c r="F96" s="18"/>
      <c r="G96" s="18"/>
      <c r="H96" s="18"/>
      <c r="I96" s="18"/>
      <c r="J96" s="18"/>
    </row>
    <row r="97" spans="2:10">
      <c r="B97" s="18"/>
      <c r="C97" s="18"/>
      <c r="D97" s="18"/>
      <c r="E97" s="18"/>
      <c r="F97" s="18"/>
      <c r="G97" s="18"/>
      <c r="H97" s="18"/>
      <c r="I97" s="18"/>
      <c r="J97" s="18"/>
    </row>
    <row r="98" spans="2:10">
      <c r="B98" s="18"/>
      <c r="C98" s="18"/>
      <c r="D98" s="18"/>
      <c r="E98" s="18"/>
      <c r="F98" s="18"/>
      <c r="G98" s="18"/>
      <c r="H98" s="18"/>
      <c r="I98" s="18"/>
      <c r="J98" s="18"/>
    </row>
    <row r="99" spans="2:10">
      <c r="B99" s="18"/>
      <c r="C99" s="18"/>
      <c r="D99" s="18"/>
      <c r="E99" s="18"/>
      <c r="F99" s="18"/>
      <c r="G99" s="18"/>
      <c r="H99" s="18"/>
      <c r="I99" s="18"/>
      <c r="J99" s="18"/>
    </row>
    <row r="100" spans="2:10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>
      <c r="B106" s="18"/>
      <c r="C106" s="18"/>
      <c r="D106" s="18"/>
      <c r="E106" s="18"/>
      <c r="F106" s="18"/>
      <c r="G106" s="18"/>
      <c r="H106" s="18"/>
      <c r="I106" s="18"/>
      <c r="J106" s="18"/>
    </row>
  </sheetData>
  <printOptions horizontalCentered="1"/>
  <pageMargins left="0.78740157480314965" right="0.78740157480314965" top="0.78740157480314965" bottom="0.59055118110236227" header="0.23622047244094491" footer="0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J116"/>
  <sheetViews>
    <sheetView view="pageBreakPreview" zoomScale="90" zoomScaleNormal="70" zoomScaleSheetLayoutView="90" workbookViewId="0">
      <selection activeCell="F12" sqref="F12"/>
    </sheetView>
  </sheetViews>
  <sheetFormatPr baseColWidth="10" defaultColWidth="11.42578125" defaultRowHeight="12.75"/>
  <cols>
    <col min="1" max="1" width="2.85546875" style="232" customWidth="1"/>
    <col min="2" max="2" width="18.5703125" style="232" customWidth="1"/>
    <col min="3" max="3" width="12.85546875" style="232" customWidth="1"/>
    <col min="4" max="5" width="12.28515625" style="232" customWidth="1"/>
    <col min="6" max="6" width="10.85546875" style="232" customWidth="1"/>
    <col min="7" max="7" width="12.28515625" style="232" customWidth="1"/>
    <col min="8" max="8" width="12.140625" style="232" customWidth="1"/>
    <col min="9" max="10" width="10.85546875" style="232" customWidth="1"/>
    <col min="11" max="11" width="12.140625" style="232" customWidth="1"/>
    <col min="12" max="13" width="11.42578125" style="232" customWidth="1"/>
    <col min="14" max="14" width="10.85546875" style="232" customWidth="1"/>
    <col min="15" max="15" width="16.7109375" style="232" bestFit="1" customWidth="1"/>
    <col min="16" max="16" width="11.42578125" style="765" customWidth="1"/>
    <col min="17" max="17" width="11.42578125" style="766"/>
    <col min="18" max="18" width="18.7109375" style="766" bestFit="1" customWidth="1"/>
    <col min="19" max="19" width="26.7109375" style="766" bestFit="1" customWidth="1"/>
    <col min="20" max="20" width="11.5703125" style="766" bestFit="1" customWidth="1"/>
    <col min="21" max="21" width="10.28515625" style="766" customWidth="1"/>
    <col min="22" max="22" width="9.7109375" style="766" bestFit="1" customWidth="1"/>
    <col min="23" max="23" width="15.7109375" style="766" bestFit="1" customWidth="1"/>
    <col min="24" max="24" width="11.140625" style="766" bestFit="1" customWidth="1"/>
    <col min="25" max="25" width="15.42578125" style="766" customWidth="1"/>
    <col min="26" max="26" width="7.7109375" style="766" bestFit="1" customWidth="1"/>
    <col min="27" max="27" width="10.28515625" style="232" bestFit="1" customWidth="1"/>
    <col min="28" max="28" width="9.28515625" style="232" bestFit="1" customWidth="1"/>
    <col min="29" max="29" width="13.140625" style="232" bestFit="1" customWidth="1"/>
    <col min="30" max="30" width="15.28515625" style="232" customWidth="1"/>
    <col min="31" max="31" width="13.28515625" style="232" customWidth="1"/>
    <col min="32" max="16384" width="11.42578125" style="232"/>
  </cols>
  <sheetData>
    <row r="1" spans="1:36" ht="18">
      <c r="A1" s="299" t="s">
        <v>1895</v>
      </c>
      <c r="AA1" s="534"/>
      <c r="AB1" s="534"/>
    </row>
    <row r="2" spans="1:36" ht="13.5" thickBot="1">
      <c r="AA2" s="534"/>
      <c r="AB2" s="534"/>
    </row>
    <row r="3" spans="1:36" s="283" customFormat="1" ht="18.75" customHeight="1">
      <c r="B3" s="986" t="s">
        <v>37</v>
      </c>
      <c r="C3" s="997" t="s">
        <v>40</v>
      </c>
      <c r="D3" s="998"/>
      <c r="E3" s="998"/>
      <c r="F3" s="998"/>
      <c r="G3" s="999"/>
      <c r="H3" s="1000" t="s">
        <v>41</v>
      </c>
      <c r="I3" s="1001"/>
      <c r="J3" s="1002"/>
      <c r="K3" s="1001" t="s">
        <v>42</v>
      </c>
      <c r="L3" s="1001"/>
      <c r="M3" s="1001"/>
      <c r="N3" s="1003"/>
      <c r="O3" s="983" t="s">
        <v>1840</v>
      </c>
      <c r="P3" s="767"/>
      <c r="Q3" s="768"/>
      <c r="R3" s="778"/>
      <c r="S3" s="670" t="s">
        <v>1842</v>
      </c>
      <c r="T3" s="670"/>
      <c r="U3" s="670"/>
      <c r="V3" s="670"/>
      <c r="W3" s="670" t="s">
        <v>75</v>
      </c>
      <c r="X3" s="670"/>
      <c r="Y3" s="670" t="s">
        <v>112</v>
      </c>
      <c r="Z3" s="766"/>
      <c r="AA3" s="534"/>
      <c r="AB3" s="534"/>
      <c r="AC3" s="232"/>
    </row>
    <row r="4" spans="1:36" ht="18.75" customHeight="1">
      <c r="B4" s="987"/>
      <c r="C4" s="989" t="s">
        <v>1697</v>
      </c>
      <c r="D4" s="991" t="s">
        <v>1698</v>
      </c>
      <c r="E4" s="991" t="s">
        <v>1699</v>
      </c>
      <c r="F4" s="993" t="s">
        <v>47</v>
      </c>
      <c r="G4" s="995" t="s">
        <v>89</v>
      </c>
      <c r="H4" s="981" t="s">
        <v>1697</v>
      </c>
      <c r="I4" s="981" t="s">
        <v>1698</v>
      </c>
      <c r="J4" s="977" t="s">
        <v>89</v>
      </c>
      <c r="K4" s="979" t="s">
        <v>1700</v>
      </c>
      <c r="L4" s="981" t="s">
        <v>1701</v>
      </c>
      <c r="M4" s="981" t="s">
        <v>1702</v>
      </c>
      <c r="N4" s="1004" t="s">
        <v>47</v>
      </c>
      <c r="O4" s="984"/>
      <c r="R4" s="670" t="s">
        <v>1693</v>
      </c>
      <c r="S4" s="670" t="s">
        <v>192</v>
      </c>
      <c r="T4" s="670" t="s">
        <v>167</v>
      </c>
      <c r="U4" s="670" t="s">
        <v>382</v>
      </c>
      <c r="V4" s="670" t="s">
        <v>727</v>
      </c>
      <c r="W4" s="670" t="s">
        <v>192</v>
      </c>
      <c r="X4" s="670" t="s">
        <v>167</v>
      </c>
      <c r="Y4" s="670"/>
      <c r="AA4" s="534"/>
      <c r="AB4" s="534"/>
    </row>
    <row r="5" spans="1:36" ht="18.75" customHeight="1" thickBot="1">
      <c r="B5" s="988"/>
      <c r="C5" s="990"/>
      <c r="D5" s="992"/>
      <c r="E5" s="992"/>
      <c r="F5" s="994"/>
      <c r="G5" s="996"/>
      <c r="H5" s="982"/>
      <c r="I5" s="982"/>
      <c r="J5" s="978"/>
      <c r="K5" s="980"/>
      <c r="L5" s="982"/>
      <c r="M5" s="982"/>
      <c r="N5" s="1005"/>
      <c r="O5" s="985"/>
      <c r="R5" s="670" t="s">
        <v>0</v>
      </c>
      <c r="S5" s="671">
        <v>10.968</v>
      </c>
      <c r="T5" s="671">
        <v>9.7999999999999989</v>
      </c>
      <c r="U5" s="671"/>
      <c r="V5" s="671"/>
      <c r="W5" s="671"/>
      <c r="X5" s="671">
        <v>2.2949999999999999</v>
      </c>
      <c r="Y5" s="671">
        <v>23.063000000000002</v>
      </c>
      <c r="AA5" s="677"/>
      <c r="AB5" s="678"/>
      <c r="AC5" s="391"/>
      <c r="AD5" s="391"/>
      <c r="AE5" s="391"/>
      <c r="AF5" s="391"/>
      <c r="AG5" s="391"/>
      <c r="AH5" s="391"/>
      <c r="AJ5" s="392"/>
    </row>
    <row r="6" spans="1:36" ht="18.75" customHeight="1">
      <c r="B6" s="262" t="s">
        <v>0</v>
      </c>
      <c r="C6" s="300">
        <f>+S5</f>
        <v>10.968</v>
      </c>
      <c r="D6" s="286">
        <f>+T5</f>
        <v>9.7999999999999989</v>
      </c>
      <c r="E6" s="286"/>
      <c r="F6" s="285"/>
      <c r="G6" s="306">
        <f>SUM(C6:F6)</f>
        <v>20.768000000000001</v>
      </c>
      <c r="H6" s="284"/>
      <c r="I6" s="318">
        <f>+X5</f>
        <v>2.2949999999999999</v>
      </c>
      <c r="J6" s="313">
        <f>SUM(H6:I6)</f>
        <v>2.2949999999999999</v>
      </c>
      <c r="K6" s="322">
        <f>+C6+H6</f>
        <v>10.968</v>
      </c>
      <c r="L6" s="323">
        <f>+D6+I6</f>
        <v>12.094999999999999</v>
      </c>
      <c r="M6" s="323"/>
      <c r="N6" s="324"/>
      <c r="O6" s="287">
        <f>SUM(K6:N6)</f>
        <v>23.062999999999999</v>
      </c>
      <c r="R6" s="670" t="s">
        <v>1</v>
      </c>
      <c r="S6" s="671">
        <v>396.0979999999999</v>
      </c>
      <c r="T6" s="671">
        <v>23.460000000000004</v>
      </c>
      <c r="U6" s="671"/>
      <c r="V6" s="671"/>
      <c r="W6" s="671">
        <v>3.66</v>
      </c>
      <c r="X6" s="671">
        <v>87.716000000000022</v>
      </c>
      <c r="Y6" s="671">
        <v>510.93399999999991</v>
      </c>
      <c r="AA6" s="677"/>
      <c r="AB6" s="678"/>
      <c r="AC6" s="391"/>
      <c r="AD6" s="391"/>
      <c r="AE6" s="391"/>
      <c r="AF6" s="391"/>
      <c r="AG6" s="391"/>
      <c r="AH6" s="391"/>
      <c r="AJ6" s="392"/>
    </row>
    <row r="7" spans="1:36" ht="18.75" customHeight="1">
      <c r="B7" s="263"/>
      <c r="C7" s="301">
        <f>+C6/G6</f>
        <v>0.52812018489984591</v>
      </c>
      <c r="D7" s="291">
        <f>+D6/G6</f>
        <v>0.47187981510015403</v>
      </c>
      <c r="E7" s="291"/>
      <c r="F7" s="311"/>
      <c r="G7" s="307">
        <f>+G6/O6</f>
        <v>0.90048996227724065</v>
      </c>
      <c r="H7" s="288"/>
      <c r="I7" s="289">
        <f>+I6/J6</f>
        <v>1</v>
      </c>
      <c r="J7" s="314">
        <f>+J6/O6</f>
        <v>9.9510037722759404E-2</v>
      </c>
      <c r="K7" s="325">
        <f>+K6/O6</f>
        <v>0.47556692537831158</v>
      </c>
      <c r="L7" s="326">
        <f>+L6/O6</f>
        <v>0.52443307462168842</v>
      </c>
      <c r="M7" s="327"/>
      <c r="N7" s="328"/>
      <c r="O7" s="292">
        <f>+O6/O$56</f>
        <v>1.525044237722544E-3</v>
      </c>
      <c r="P7" s="770"/>
      <c r="R7" s="670" t="s">
        <v>24</v>
      </c>
      <c r="S7" s="671">
        <v>8.07</v>
      </c>
      <c r="T7" s="671"/>
      <c r="U7" s="671"/>
      <c r="V7" s="671"/>
      <c r="W7" s="671"/>
      <c r="X7" s="671">
        <v>6</v>
      </c>
      <c r="Y7" s="671">
        <v>14.07</v>
      </c>
      <c r="AA7" s="677"/>
      <c r="AB7" s="678"/>
      <c r="AC7" s="391"/>
      <c r="AD7" s="391"/>
      <c r="AE7" s="391"/>
      <c r="AF7" s="391"/>
      <c r="AG7" s="391"/>
      <c r="AH7" s="391"/>
      <c r="AJ7" s="392"/>
    </row>
    <row r="8" spans="1:36" ht="18.75" customHeight="1">
      <c r="B8" s="262" t="s">
        <v>1</v>
      </c>
      <c r="C8" s="300">
        <f>+S6</f>
        <v>396.0979999999999</v>
      </c>
      <c r="D8" s="286">
        <f>+T6</f>
        <v>23.460000000000004</v>
      </c>
      <c r="E8" s="286"/>
      <c r="F8" s="285"/>
      <c r="G8" s="306">
        <f>SUM(C8:F8)</f>
        <v>419.55799999999988</v>
      </c>
      <c r="H8" s="319">
        <f>+W6</f>
        <v>3.66</v>
      </c>
      <c r="I8" s="320">
        <f>+X6</f>
        <v>87.716000000000022</v>
      </c>
      <c r="J8" s="313">
        <f>SUM(H8:I8)</f>
        <v>91.376000000000019</v>
      </c>
      <c r="K8" s="322">
        <f>+C8+H8</f>
        <v>399.75799999999992</v>
      </c>
      <c r="L8" s="323">
        <f>+D8+I8</f>
        <v>111.17600000000003</v>
      </c>
      <c r="M8" s="323"/>
      <c r="N8" s="324"/>
      <c r="O8" s="287">
        <f>SUM(K8:N8)</f>
        <v>510.93399999999997</v>
      </c>
      <c r="P8" s="770"/>
      <c r="R8" s="670" t="s">
        <v>2</v>
      </c>
      <c r="S8" s="671">
        <v>195.77699999999993</v>
      </c>
      <c r="T8" s="671">
        <v>708.22700000000043</v>
      </c>
      <c r="U8" s="671">
        <v>44</v>
      </c>
      <c r="V8" s="671"/>
      <c r="W8" s="671">
        <v>3.96</v>
      </c>
      <c r="X8" s="671">
        <v>66.030999999999992</v>
      </c>
      <c r="Y8" s="671">
        <v>1017.9950000000003</v>
      </c>
      <c r="AA8" s="677"/>
      <c r="AB8" s="678"/>
      <c r="AC8" s="391"/>
      <c r="AD8" s="391"/>
      <c r="AE8" s="391"/>
      <c r="AF8" s="391"/>
      <c r="AG8" s="391"/>
      <c r="AH8" s="391"/>
      <c r="AJ8" s="392"/>
    </row>
    <row r="9" spans="1:36" ht="18.75" customHeight="1">
      <c r="B9" s="263"/>
      <c r="C9" s="301">
        <f>+C8/G8</f>
        <v>0.94408401222238647</v>
      </c>
      <c r="D9" s="395">
        <f>+D8/G8</f>
        <v>5.5915987777613613E-2</v>
      </c>
      <c r="E9" s="291"/>
      <c r="F9" s="311"/>
      <c r="G9" s="307">
        <f>+G8/O8</f>
        <v>0.82115889723525914</v>
      </c>
      <c r="H9" s="290">
        <f>+H8/J8</f>
        <v>4.005428121169672E-2</v>
      </c>
      <c r="I9" s="289">
        <f>+I8/J8</f>
        <v>0.95994571878830337</v>
      </c>
      <c r="J9" s="314">
        <f>+J8/O8</f>
        <v>0.17884110276474069</v>
      </c>
      <c r="K9" s="325">
        <f>+K8/O8</f>
        <v>0.78240633819632266</v>
      </c>
      <c r="L9" s="326">
        <f>+L8/O8</f>
        <v>0.21759366180367726</v>
      </c>
      <c r="M9" s="326"/>
      <c r="N9" s="328"/>
      <c r="O9" s="292">
        <f>+O8/O$56</f>
        <v>3.378558524721547E-2</v>
      </c>
      <c r="P9" s="770"/>
      <c r="R9" s="670" t="s">
        <v>3</v>
      </c>
      <c r="S9" s="671">
        <v>3.4839999999999995</v>
      </c>
      <c r="T9" s="671">
        <v>0.5</v>
      </c>
      <c r="U9" s="671"/>
      <c r="V9" s="671"/>
      <c r="W9" s="671"/>
      <c r="X9" s="671">
        <v>5.2</v>
      </c>
      <c r="Y9" s="671">
        <v>9.1839999999999993</v>
      </c>
      <c r="AA9" s="677"/>
      <c r="AB9" s="678"/>
      <c r="AC9" s="391"/>
      <c r="AD9" s="391"/>
      <c r="AE9" s="391"/>
      <c r="AF9" s="391"/>
      <c r="AG9" s="391"/>
      <c r="AH9" s="391"/>
      <c r="AJ9" s="392"/>
    </row>
    <row r="10" spans="1:36" ht="18.75" customHeight="1">
      <c r="B10" s="262" t="s">
        <v>24</v>
      </c>
      <c r="C10" s="300">
        <f>+S7</f>
        <v>8.07</v>
      </c>
      <c r="D10" s="286"/>
      <c r="E10" s="286"/>
      <c r="F10" s="285"/>
      <c r="G10" s="306">
        <f>SUM(C10:F10)</f>
        <v>8.07</v>
      </c>
      <c r="H10" s="319"/>
      <c r="I10" s="320">
        <f>+X7</f>
        <v>6</v>
      </c>
      <c r="J10" s="313">
        <f>SUM(H10:I10)</f>
        <v>6</v>
      </c>
      <c r="K10" s="322">
        <f>+C10+H10</f>
        <v>8.07</v>
      </c>
      <c r="L10" s="323">
        <f>+D10+I10</f>
        <v>6</v>
      </c>
      <c r="M10" s="323"/>
      <c r="N10" s="324"/>
      <c r="O10" s="287">
        <f>SUM(K10:N10)</f>
        <v>14.07</v>
      </c>
      <c r="P10" s="770"/>
      <c r="R10" s="670" t="s">
        <v>4</v>
      </c>
      <c r="S10" s="671">
        <v>209.04599999999999</v>
      </c>
      <c r="T10" s="671">
        <v>7.2540000000000004</v>
      </c>
      <c r="U10" s="671"/>
      <c r="V10" s="671"/>
      <c r="W10" s="671">
        <v>1.8149999999999997</v>
      </c>
      <c r="X10" s="671">
        <v>47.472000000000001</v>
      </c>
      <c r="Y10" s="671">
        <v>265.58699999999999</v>
      </c>
      <c r="AA10" s="677"/>
      <c r="AB10" s="678"/>
      <c r="AC10" s="391"/>
      <c r="AD10" s="391"/>
      <c r="AE10" s="391"/>
      <c r="AF10" s="391"/>
      <c r="AG10" s="391"/>
      <c r="AH10" s="391"/>
      <c r="AJ10" s="392"/>
    </row>
    <row r="11" spans="1:36" ht="18.75" customHeight="1">
      <c r="B11" s="263"/>
      <c r="C11" s="301">
        <f>+C10/G10</f>
        <v>1</v>
      </c>
      <c r="D11" s="291"/>
      <c r="E11" s="291"/>
      <c r="F11" s="311"/>
      <c r="G11" s="307">
        <f>+G10/O10</f>
        <v>0.57356076759061836</v>
      </c>
      <c r="H11" s="290"/>
      <c r="I11" s="289">
        <f>+I10/J10</f>
        <v>1</v>
      </c>
      <c r="J11" s="314">
        <f>+J10/O10</f>
        <v>0.42643923240938164</v>
      </c>
      <c r="K11" s="325">
        <f>+K10/O10</f>
        <v>0.57356076759061836</v>
      </c>
      <c r="L11" s="326">
        <f>+L10/O10</f>
        <v>0.42643923240938164</v>
      </c>
      <c r="M11" s="326"/>
      <c r="N11" s="328"/>
      <c r="O11" s="292">
        <f>+O10/O$56</f>
        <v>9.3038080148966724E-4</v>
      </c>
      <c r="P11" s="770"/>
      <c r="R11" s="670" t="s">
        <v>39</v>
      </c>
      <c r="S11" s="671"/>
      <c r="T11" s="671">
        <v>562.93999999999994</v>
      </c>
      <c r="U11" s="671"/>
      <c r="V11" s="671"/>
      <c r="W11" s="671"/>
      <c r="X11" s="671">
        <v>48.414000000000001</v>
      </c>
      <c r="Y11" s="671">
        <v>611.35399999999993</v>
      </c>
      <c r="AA11" s="677"/>
      <c r="AB11" s="678"/>
      <c r="AC11" s="391"/>
      <c r="AD11" s="391"/>
      <c r="AE11" s="391"/>
      <c r="AF11" s="391"/>
      <c r="AG11" s="391"/>
      <c r="AH11" s="391"/>
      <c r="AJ11" s="392"/>
    </row>
    <row r="12" spans="1:36" ht="18.75" customHeight="1">
      <c r="B12" s="262" t="s">
        <v>2</v>
      </c>
      <c r="C12" s="300">
        <f>+S8</f>
        <v>195.77699999999993</v>
      </c>
      <c r="D12" s="286">
        <f>+T8</f>
        <v>708.22700000000043</v>
      </c>
      <c r="E12" s="286">
        <f>+U8</f>
        <v>44</v>
      </c>
      <c r="F12" s="285"/>
      <c r="G12" s="306">
        <f>SUM(C12:F12)</f>
        <v>948.00400000000036</v>
      </c>
      <c r="H12" s="319">
        <f>+W8</f>
        <v>3.96</v>
      </c>
      <c r="I12" s="320">
        <f>+X8</f>
        <v>66.030999999999992</v>
      </c>
      <c r="J12" s="313">
        <f>SUM(H12:I12)</f>
        <v>69.990999999999985</v>
      </c>
      <c r="K12" s="322">
        <f>+C12+H12</f>
        <v>199.73699999999994</v>
      </c>
      <c r="L12" s="323">
        <f>+D12+I12</f>
        <v>774.25800000000038</v>
      </c>
      <c r="M12" s="323">
        <f>E12</f>
        <v>44</v>
      </c>
      <c r="N12" s="324"/>
      <c r="O12" s="287">
        <f>SUM(K12:N12)</f>
        <v>1017.9950000000003</v>
      </c>
      <c r="P12" s="770"/>
      <c r="R12" s="670" t="s">
        <v>5</v>
      </c>
      <c r="S12" s="671">
        <v>303.24600000000004</v>
      </c>
      <c r="T12" s="671">
        <v>15.620000000000001</v>
      </c>
      <c r="U12" s="671"/>
      <c r="V12" s="671"/>
      <c r="W12" s="671">
        <v>0.70600000000000007</v>
      </c>
      <c r="X12" s="671">
        <v>62.193999999999996</v>
      </c>
      <c r="Y12" s="671">
        <v>381.76600000000008</v>
      </c>
      <c r="AA12" s="677"/>
      <c r="AB12" s="678"/>
      <c r="AC12" s="391"/>
      <c r="AD12" s="391"/>
      <c r="AE12" s="391"/>
      <c r="AF12" s="391"/>
      <c r="AG12" s="391"/>
      <c r="AH12" s="391"/>
      <c r="AJ12" s="392"/>
    </row>
    <row r="13" spans="1:36" ht="18.75" customHeight="1">
      <c r="B13" s="263"/>
      <c r="C13" s="301">
        <f>+C12/G12</f>
        <v>0.20651495141370696</v>
      </c>
      <c r="D13" s="291">
        <f>+D12/G12</f>
        <v>0.74707174231332374</v>
      </c>
      <c r="E13" s="291">
        <f>+E12/G12</f>
        <v>4.6413306272969294E-2</v>
      </c>
      <c r="F13" s="311"/>
      <c r="G13" s="307">
        <f>+G12/O12</f>
        <v>0.93124622419560021</v>
      </c>
      <c r="H13" s="290">
        <f>+H12/J12</f>
        <v>5.6578702976096941E-2</v>
      </c>
      <c r="I13" s="289">
        <f>+I12/J12</f>
        <v>0.9434212970239032</v>
      </c>
      <c r="J13" s="314">
        <f>+J12/O12</f>
        <v>6.8753775804399786E-2</v>
      </c>
      <c r="K13" s="325">
        <f>+K12/O12</f>
        <v>0.19620626820367473</v>
      </c>
      <c r="L13" s="326">
        <f>+L12/O12</f>
        <v>0.76057151557718861</v>
      </c>
      <c r="M13" s="326">
        <f>+M12/O12</f>
        <v>4.3222216219136619E-2</v>
      </c>
      <c r="N13" s="328"/>
      <c r="O13" s="292">
        <f>+O12/O$56</f>
        <v>6.7315067804724529E-2</v>
      </c>
      <c r="P13" s="770"/>
      <c r="R13" s="670" t="s">
        <v>6</v>
      </c>
      <c r="S13" s="671">
        <v>1533.18</v>
      </c>
      <c r="T13" s="671">
        <v>0.1</v>
      </c>
      <c r="U13" s="671"/>
      <c r="V13" s="671"/>
      <c r="W13" s="671">
        <v>5.492</v>
      </c>
      <c r="X13" s="671">
        <v>2.629</v>
      </c>
      <c r="Y13" s="671">
        <v>1541.4009999999998</v>
      </c>
      <c r="AA13" s="677"/>
      <c r="AB13" s="678"/>
      <c r="AC13" s="391"/>
      <c r="AD13" s="391"/>
      <c r="AE13" s="391"/>
      <c r="AF13" s="391"/>
      <c r="AG13" s="391"/>
      <c r="AH13" s="391"/>
      <c r="AJ13" s="392"/>
    </row>
    <row r="14" spans="1:36" ht="18.75" customHeight="1">
      <c r="B14" s="262" t="s">
        <v>3</v>
      </c>
      <c r="C14" s="300">
        <f>+S9</f>
        <v>3.4839999999999995</v>
      </c>
      <c r="D14" s="286">
        <f>+T9</f>
        <v>0.5</v>
      </c>
      <c r="E14" s="286"/>
      <c r="F14" s="285"/>
      <c r="G14" s="306">
        <f>SUM(C14:F14)</f>
        <v>3.9839999999999995</v>
      </c>
      <c r="H14" s="319"/>
      <c r="I14" s="320">
        <f>+X9</f>
        <v>5.2</v>
      </c>
      <c r="J14" s="313">
        <f>SUM(H14:I14)</f>
        <v>5.2</v>
      </c>
      <c r="K14" s="322">
        <f>+C14+H14</f>
        <v>3.4839999999999995</v>
      </c>
      <c r="L14" s="323">
        <f>+D14+I14</f>
        <v>5.7</v>
      </c>
      <c r="M14" s="323"/>
      <c r="N14" s="324"/>
      <c r="O14" s="287">
        <f>SUM(K14:N14)</f>
        <v>9.1839999999999993</v>
      </c>
      <c r="P14" s="770"/>
      <c r="R14" s="670" t="s">
        <v>69</v>
      </c>
      <c r="S14" s="671">
        <v>503.4129999999999</v>
      </c>
      <c r="T14" s="671">
        <v>0.1</v>
      </c>
      <c r="U14" s="671"/>
      <c r="V14" s="671"/>
      <c r="W14" s="671">
        <v>4.3</v>
      </c>
      <c r="X14" s="671">
        <v>4.1030000000000006</v>
      </c>
      <c r="Y14" s="671">
        <v>511.91599999999994</v>
      </c>
      <c r="AA14" s="677"/>
      <c r="AB14" s="678"/>
      <c r="AC14" s="391"/>
      <c r="AD14" s="391"/>
      <c r="AE14" s="391"/>
      <c r="AF14" s="391"/>
      <c r="AG14" s="391"/>
      <c r="AH14" s="391"/>
      <c r="AJ14" s="392"/>
    </row>
    <row r="15" spans="1:36" ht="18.75" customHeight="1">
      <c r="B15" s="263"/>
      <c r="C15" s="301">
        <f>+C14/G14</f>
        <v>0.87449799196787148</v>
      </c>
      <c r="D15" s="291">
        <f>+D14/G14</f>
        <v>0.12550200803212852</v>
      </c>
      <c r="E15" s="291"/>
      <c r="F15" s="311"/>
      <c r="G15" s="307">
        <f>+G14/O14</f>
        <v>0.43379790940766549</v>
      </c>
      <c r="H15" s="290"/>
      <c r="I15" s="289">
        <f>+I14/J14</f>
        <v>1</v>
      </c>
      <c r="J15" s="314">
        <f>+J14/O14</f>
        <v>0.56620209059233451</v>
      </c>
      <c r="K15" s="325">
        <f>+K14/O14</f>
        <v>0.37935540069686408</v>
      </c>
      <c r="L15" s="326">
        <f>+L14/O14</f>
        <v>0.62064459930313598</v>
      </c>
      <c r="M15" s="326"/>
      <c r="N15" s="328"/>
      <c r="O15" s="292">
        <f>+O14/O$56</f>
        <v>6.0729333908181261E-4</v>
      </c>
      <c r="P15" s="770"/>
      <c r="R15" s="670" t="s">
        <v>8</v>
      </c>
      <c r="S15" s="671"/>
      <c r="T15" s="671">
        <v>130.52700000000002</v>
      </c>
      <c r="U15" s="671"/>
      <c r="V15" s="671">
        <v>262</v>
      </c>
      <c r="W15" s="671"/>
      <c r="X15" s="671">
        <v>78.411000000000016</v>
      </c>
      <c r="Y15" s="671">
        <v>470.93800000000005</v>
      </c>
      <c r="AA15" s="677"/>
      <c r="AB15" s="678"/>
      <c r="AC15" s="391"/>
      <c r="AD15" s="391"/>
      <c r="AE15" s="391"/>
      <c r="AF15" s="391"/>
      <c r="AG15" s="391"/>
      <c r="AH15" s="391"/>
      <c r="AJ15" s="392"/>
    </row>
    <row r="16" spans="1:36" ht="18.75" customHeight="1">
      <c r="B16" s="262" t="s">
        <v>4</v>
      </c>
      <c r="C16" s="300">
        <f>+S10</f>
        <v>209.04599999999999</v>
      </c>
      <c r="D16" s="286">
        <f>+T10</f>
        <v>7.2540000000000004</v>
      </c>
      <c r="E16" s="286"/>
      <c r="F16" s="285"/>
      <c r="G16" s="306">
        <f>SUM(C16:F16)</f>
        <v>216.29999999999998</v>
      </c>
      <c r="H16" s="319">
        <f>+W10</f>
        <v>1.8149999999999997</v>
      </c>
      <c r="I16" s="320">
        <f>+X10</f>
        <v>47.472000000000001</v>
      </c>
      <c r="J16" s="313">
        <f>SUM(H16:I16)</f>
        <v>49.286999999999999</v>
      </c>
      <c r="K16" s="322">
        <f>+C16+H16</f>
        <v>210.86099999999999</v>
      </c>
      <c r="L16" s="323">
        <f>+D16+I16</f>
        <v>54.725999999999999</v>
      </c>
      <c r="M16" s="323"/>
      <c r="N16" s="324"/>
      <c r="O16" s="287">
        <f>SUM(K16:N16)</f>
        <v>265.58699999999999</v>
      </c>
      <c r="P16" s="770"/>
      <c r="R16" s="670" t="s">
        <v>55</v>
      </c>
      <c r="S16" s="671">
        <v>473.44600000000014</v>
      </c>
      <c r="T16" s="671">
        <v>2.2000000000000002</v>
      </c>
      <c r="U16" s="671"/>
      <c r="V16" s="671"/>
      <c r="W16" s="671">
        <v>36.200000000000003</v>
      </c>
      <c r="X16" s="671">
        <v>27.981999999999999</v>
      </c>
      <c r="Y16" s="671">
        <v>539.82800000000009</v>
      </c>
      <c r="AA16" s="677"/>
      <c r="AB16" s="678"/>
      <c r="AC16" s="391"/>
      <c r="AD16" s="391"/>
      <c r="AE16" s="391"/>
      <c r="AF16" s="391"/>
      <c r="AG16" s="391"/>
      <c r="AH16" s="391"/>
      <c r="AJ16" s="392"/>
    </row>
    <row r="17" spans="2:36" ht="18.75" customHeight="1">
      <c r="B17" s="263"/>
      <c r="C17" s="301">
        <f>+C16/G16</f>
        <v>0.96646324549237173</v>
      </c>
      <c r="D17" s="291">
        <f>+D16/G16</f>
        <v>3.3536754507628296E-2</v>
      </c>
      <c r="E17" s="291"/>
      <c r="F17" s="311"/>
      <c r="G17" s="307">
        <f>+G16/O16</f>
        <v>0.81442239266229144</v>
      </c>
      <c r="H17" s="290">
        <f>+H16/J16</f>
        <v>3.6825126301053009E-2</v>
      </c>
      <c r="I17" s="289">
        <f>+I16/J16</f>
        <v>0.96317487369894705</v>
      </c>
      <c r="J17" s="314">
        <f>+J16/O16</f>
        <v>0.18557760733770856</v>
      </c>
      <c r="K17" s="325">
        <f>+K16/O16</f>
        <v>0.79394322764291925</v>
      </c>
      <c r="L17" s="326">
        <f>+L16/O16</f>
        <v>0.20605677235708073</v>
      </c>
      <c r="M17" s="326"/>
      <c r="N17" s="328"/>
      <c r="O17" s="292">
        <f>+O16/O$56</f>
        <v>1.7561979099163912E-2</v>
      </c>
      <c r="P17" s="770"/>
      <c r="R17" s="670" t="s">
        <v>10</v>
      </c>
      <c r="S17" s="671">
        <v>10.080000000000002</v>
      </c>
      <c r="T17" s="671">
        <v>0.25</v>
      </c>
      <c r="U17" s="671"/>
      <c r="V17" s="671">
        <v>80.25</v>
      </c>
      <c r="W17" s="671">
        <v>14.32</v>
      </c>
      <c r="X17" s="671">
        <v>153.12500000000003</v>
      </c>
      <c r="Y17" s="671">
        <v>258.02500000000003</v>
      </c>
      <c r="AA17" s="677"/>
      <c r="AB17" s="678"/>
      <c r="AC17" s="391"/>
      <c r="AD17" s="391"/>
      <c r="AE17" s="391"/>
      <c r="AF17" s="391"/>
      <c r="AG17" s="391"/>
      <c r="AH17" s="391"/>
      <c r="AJ17" s="392"/>
    </row>
    <row r="18" spans="2:36" ht="18.75" customHeight="1">
      <c r="B18" s="262" t="s">
        <v>39</v>
      </c>
      <c r="C18" s="300"/>
      <c r="D18" s="286">
        <f>+T11</f>
        <v>562.93999999999994</v>
      </c>
      <c r="E18" s="286"/>
      <c r="F18" s="285"/>
      <c r="G18" s="306">
        <f>SUM(C18:F18)</f>
        <v>562.93999999999994</v>
      </c>
      <c r="H18" s="319"/>
      <c r="I18" s="320">
        <f>+X11</f>
        <v>48.414000000000001</v>
      </c>
      <c r="J18" s="313">
        <f>SUM(H18:I18)</f>
        <v>48.414000000000001</v>
      </c>
      <c r="K18" s="322"/>
      <c r="L18" s="323">
        <f>+D18+I18</f>
        <v>611.35399999999993</v>
      </c>
      <c r="M18" s="323"/>
      <c r="N18" s="324"/>
      <c r="O18" s="287">
        <f>SUM(K18:N18)</f>
        <v>611.35399999999993</v>
      </c>
      <c r="P18" s="770"/>
      <c r="R18" s="670" t="s">
        <v>11</v>
      </c>
      <c r="S18" s="671">
        <v>1</v>
      </c>
      <c r="T18" s="671">
        <v>418.13</v>
      </c>
      <c r="U18" s="671"/>
      <c r="V18" s="671"/>
      <c r="W18" s="671"/>
      <c r="X18" s="671">
        <v>48.346000000000004</v>
      </c>
      <c r="Y18" s="671">
        <v>467.476</v>
      </c>
      <c r="AA18" s="677"/>
      <c r="AB18" s="678"/>
      <c r="AC18" s="391"/>
      <c r="AD18" s="391"/>
      <c r="AE18" s="391"/>
      <c r="AF18" s="391"/>
      <c r="AG18" s="391"/>
      <c r="AH18" s="391"/>
      <c r="AJ18" s="392"/>
    </row>
    <row r="19" spans="2:36" ht="18.75" customHeight="1">
      <c r="B19" s="263"/>
      <c r="C19" s="301"/>
      <c r="D19" s="291">
        <f>+D18/G18</f>
        <v>1</v>
      </c>
      <c r="E19" s="291"/>
      <c r="F19" s="311"/>
      <c r="G19" s="307">
        <f>+G18/O18</f>
        <v>0.92080856590453319</v>
      </c>
      <c r="H19" s="290"/>
      <c r="I19" s="289">
        <f>+I18/J18</f>
        <v>1</v>
      </c>
      <c r="J19" s="314">
        <f>+J18/O18</f>
        <v>7.9191434095466792E-2</v>
      </c>
      <c r="K19" s="325"/>
      <c r="L19" s="326">
        <f>+L18/O18</f>
        <v>1</v>
      </c>
      <c r="M19" s="326"/>
      <c r="N19" s="328"/>
      <c r="O19" s="292">
        <f>+O18/O$56</f>
        <v>4.0425872389048614E-2</v>
      </c>
      <c r="P19" s="770"/>
      <c r="R19" s="670" t="s">
        <v>12</v>
      </c>
      <c r="S19" s="671">
        <v>1216.1780000000001</v>
      </c>
      <c r="T19" s="671">
        <v>3495.4560000000001</v>
      </c>
      <c r="U19" s="671"/>
      <c r="V19" s="671"/>
      <c r="W19" s="671">
        <v>34.388000000000005</v>
      </c>
      <c r="X19" s="671">
        <v>316.30900000000003</v>
      </c>
      <c r="Y19" s="671">
        <v>5062.3310000000001</v>
      </c>
      <c r="AA19" s="677"/>
      <c r="AB19" s="678"/>
      <c r="AC19" s="391"/>
      <c r="AD19" s="391"/>
      <c r="AE19" s="391"/>
      <c r="AF19" s="391"/>
      <c r="AG19" s="391"/>
      <c r="AH19" s="391"/>
      <c r="AJ19" s="392"/>
    </row>
    <row r="20" spans="2:36" ht="18.75" customHeight="1">
      <c r="B20" s="262" t="s">
        <v>5</v>
      </c>
      <c r="C20" s="300">
        <f>+S12</f>
        <v>303.24600000000004</v>
      </c>
      <c r="D20" s="286">
        <f>+T12</f>
        <v>15.620000000000001</v>
      </c>
      <c r="E20" s="286"/>
      <c r="F20" s="285"/>
      <c r="G20" s="306">
        <f>SUM(C20:F20)</f>
        <v>318.86600000000004</v>
      </c>
      <c r="H20" s="319">
        <f>+W12</f>
        <v>0.70600000000000007</v>
      </c>
      <c r="I20" s="320">
        <f>+X12</f>
        <v>62.193999999999996</v>
      </c>
      <c r="J20" s="313">
        <f>SUM(H20:I20)</f>
        <v>62.9</v>
      </c>
      <c r="K20" s="322">
        <f>+C20+H20</f>
        <v>303.95200000000006</v>
      </c>
      <c r="L20" s="323">
        <f>+D20+I20</f>
        <v>77.813999999999993</v>
      </c>
      <c r="M20" s="323"/>
      <c r="N20" s="324"/>
      <c r="O20" s="287">
        <f>SUM(K20:N20)</f>
        <v>381.76600000000008</v>
      </c>
      <c r="P20" s="770"/>
      <c r="R20" s="670" t="s">
        <v>13</v>
      </c>
      <c r="S20" s="671"/>
      <c r="T20" s="671">
        <v>181.00199999999995</v>
      </c>
      <c r="U20" s="671"/>
      <c r="V20" s="671"/>
      <c r="W20" s="671"/>
      <c r="X20" s="671">
        <v>218.93600000000004</v>
      </c>
      <c r="Y20" s="671">
        <v>399.93799999999999</v>
      </c>
      <c r="AA20" s="677"/>
      <c r="AB20" s="678"/>
      <c r="AC20" s="391"/>
      <c r="AD20" s="391"/>
      <c r="AE20" s="391"/>
      <c r="AF20" s="391"/>
      <c r="AG20" s="391"/>
      <c r="AH20" s="391"/>
      <c r="AJ20" s="392"/>
    </row>
    <row r="21" spans="2:36" ht="18.75" customHeight="1">
      <c r="B21" s="263"/>
      <c r="C21" s="301">
        <f>+C20/G20</f>
        <v>0.95101390552771381</v>
      </c>
      <c r="D21" s="291"/>
      <c r="E21" s="291"/>
      <c r="F21" s="311"/>
      <c r="G21" s="307">
        <f>+G20/O20</f>
        <v>0.83523938747819337</v>
      </c>
      <c r="H21" s="290">
        <f>+H20/J20</f>
        <v>1.1224165341812403E-2</v>
      </c>
      <c r="I21" s="289">
        <f>+I20/J20</f>
        <v>0.98877583465818752</v>
      </c>
      <c r="J21" s="314">
        <f>+J20/O20</f>
        <v>0.16476061252180652</v>
      </c>
      <c r="K21" s="325">
        <f>+K20/O20</f>
        <v>0.79617357229297525</v>
      </c>
      <c r="L21" s="326">
        <f>+L20/O20</f>
        <v>0.20382642770702467</v>
      </c>
      <c r="M21" s="326"/>
      <c r="N21" s="328"/>
      <c r="O21" s="292">
        <f>+O20/O$56</f>
        <v>2.5244332413752978E-2</v>
      </c>
      <c r="P21" s="770"/>
      <c r="R21" s="670" t="s">
        <v>14</v>
      </c>
      <c r="S21" s="671"/>
      <c r="T21" s="671">
        <v>23.314999999999998</v>
      </c>
      <c r="U21" s="671"/>
      <c r="V21" s="671"/>
      <c r="W21" s="671"/>
      <c r="X21" s="671"/>
      <c r="Y21" s="671">
        <v>23.314999999999998</v>
      </c>
      <c r="AA21" s="677"/>
      <c r="AB21" s="678"/>
      <c r="AC21" s="391"/>
      <c r="AD21" s="391"/>
      <c r="AE21" s="391"/>
      <c r="AF21" s="391"/>
      <c r="AG21" s="391"/>
      <c r="AH21" s="391"/>
      <c r="AJ21" s="392"/>
    </row>
    <row r="22" spans="2:36" ht="18.75" customHeight="1">
      <c r="B22" s="262" t="s">
        <v>6</v>
      </c>
      <c r="C22" s="300">
        <f>+S13</f>
        <v>1533.18</v>
      </c>
      <c r="D22" s="286">
        <f>+T13</f>
        <v>0.1</v>
      </c>
      <c r="E22" s="286"/>
      <c r="F22" s="285"/>
      <c r="G22" s="306">
        <f>SUM(C22:F22)</f>
        <v>1533.28</v>
      </c>
      <c r="H22" s="319">
        <f>+W13</f>
        <v>5.492</v>
      </c>
      <c r="I22" s="320">
        <f>+X13</f>
        <v>2.629</v>
      </c>
      <c r="J22" s="313">
        <f>SUM(H22:I22)</f>
        <v>8.1210000000000004</v>
      </c>
      <c r="K22" s="322">
        <f>+C22+H22</f>
        <v>1538.672</v>
      </c>
      <c r="L22" s="323">
        <f>+D22+I22</f>
        <v>2.7290000000000001</v>
      </c>
      <c r="M22" s="323"/>
      <c r="N22" s="324"/>
      <c r="O22" s="287">
        <f>SUM(K22:N22)</f>
        <v>1541.4010000000001</v>
      </c>
      <c r="P22" s="770"/>
      <c r="R22" s="670" t="s">
        <v>15</v>
      </c>
      <c r="S22" s="671">
        <v>0.47</v>
      </c>
      <c r="T22" s="671">
        <v>1422.66</v>
      </c>
      <c r="U22" s="671">
        <v>225.02500000000001</v>
      </c>
      <c r="V22" s="671"/>
      <c r="W22" s="671">
        <v>9</v>
      </c>
      <c r="X22" s="671">
        <v>33.950999999999993</v>
      </c>
      <c r="Y22" s="671">
        <v>1691.1060000000002</v>
      </c>
      <c r="AA22" s="677"/>
      <c r="AB22" s="678"/>
      <c r="AC22" s="391"/>
      <c r="AD22" s="391"/>
      <c r="AE22" s="391"/>
      <c r="AF22" s="391"/>
      <c r="AG22" s="391"/>
      <c r="AH22" s="391"/>
      <c r="AJ22" s="392"/>
    </row>
    <row r="23" spans="2:36" ht="18.75" customHeight="1">
      <c r="B23" s="263"/>
      <c r="C23" s="301">
        <f>+C22/G22</f>
        <v>0.99993478034018579</v>
      </c>
      <c r="D23" s="291">
        <f>+D22/G22</f>
        <v>6.5219659814254408E-5</v>
      </c>
      <c r="E23" s="291"/>
      <c r="F23" s="311"/>
      <c r="G23" s="307">
        <f>+G22/O22</f>
        <v>0.99473141641921858</v>
      </c>
      <c r="H23" s="290">
        <f>+H22/J22</f>
        <v>0.67627139514838075</v>
      </c>
      <c r="I23" s="289">
        <f>+I22/J22</f>
        <v>0.32372860485161925</v>
      </c>
      <c r="J23" s="314">
        <f>+J22/O22</f>
        <v>5.2685835807813799E-3</v>
      </c>
      <c r="K23" s="325">
        <f>+K22/O22</f>
        <v>0.99822953274326409</v>
      </c>
      <c r="L23" s="326">
        <f>+L22/O22</f>
        <v>1.7704672567359174E-3</v>
      </c>
      <c r="M23" s="326"/>
      <c r="N23" s="328"/>
      <c r="O23" s="292">
        <f>+O22/O$56</f>
        <v>0.10192536587043174</v>
      </c>
      <c r="P23" s="770"/>
      <c r="R23" s="670" t="s">
        <v>16</v>
      </c>
      <c r="S23" s="671">
        <v>130.96</v>
      </c>
      <c r="T23" s="671">
        <v>1.6</v>
      </c>
      <c r="U23" s="671"/>
      <c r="V23" s="671"/>
      <c r="W23" s="671">
        <v>17.062000000000001</v>
      </c>
      <c r="X23" s="671">
        <v>17.606000000000002</v>
      </c>
      <c r="Y23" s="671">
        <v>167.22800000000001</v>
      </c>
      <c r="AA23" s="677"/>
      <c r="AB23" s="678"/>
      <c r="AC23" s="391"/>
      <c r="AD23" s="391"/>
      <c r="AE23" s="391"/>
      <c r="AF23" s="391"/>
      <c r="AG23" s="391"/>
      <c r="AH23" s="391"/>
      <c r="AJ23" s="392"/>
    </row>
    <row r="24" spans="2:36" ht="18.75" customHeight="1">
      <c r="B24" s="262" t="s">
        <v>7</v>
      </c>
      <c r="C24" s="300">
        <f>+S14</f>
        <v>503.4129999999999</v>
      </c>
      <c r="D24" s="286">
        <f>+T14</f>
        <v>0.1</v>
      </c>
      <c r="E24" s="286"/>
      <c r="F24" s="285"/>
      <c r="G24" s="306">
        <f>SUM(C24:F24)</f>
        <v>503.51299999999992</v>
      </c>
      <c r="H24" s="319">
        <f>+W14</f>
        <v>4.3</v>
      </c>
      <c r="I24" s="320">
        <f>+X14</f>
        <v>4.1030000000000006</v>
      </c>
      <c r="J24" s="313">
        <f>SUM(H24:I24)</f>
        <v>8.4030000000000005</v>
      </c>
      <c r="K24" s="322">
        <f>+C24+H24</f>
        <v>507.71299999999991</v>
      </c>
      <c r="L24" s="323">
        <f>+D24+I24</f>
        <v>4.2030000000000003</v>
      </c>
      <c r="M24" s="323"/>
      <c r="N24" s="324"/>
      <c r="O24" s="287">
        <f>SUM(K24:N24)</f>
        <v>511.91599999999988</v>
      </c>
      <c r="P24" s="770"/>
      <c r="R24" s="670" t="s">
        <v>17</v>
      </c>
      <c r="S24" s="671">
        <v>41.915999999999997</v>
      </c>
      <c r="T24" s="671">
        <v>422.86000000000013</v>
      </c>
      <c r="U24" s="671"/>
      <c r="V24" s="671">
        <v>30</v>
      </c>
      <c r="W24" s="671"/>
      <c r="X24" s="671">
        <v>75.362000000000009</v>
      </c>
      <c r="Y24" s="671">
        <v>570.13800000000015</v>
      </c>
      <c r="AA24" s="677"/>
      <c r="AB24" s="678"/>
      <c r="AC24" s="391"/>
      <c r="AD24" s="391"/>
      <c r="AE24" s="391"/>
      <c r="AF24" s="391"/>
      <c r="AG24" s="391"/>
      <c r="AH24" s="391"/>
      <c r="AJ24" s="392"/>
    </row>
    <row r="25" spans="2:36" ht="18.75" customHeight="1">
      <c r="B25" s="263"/>
      <c r="C25" s="301">
        <f>+C24/G24</f>
        <v>0.99980139539594803</v>
      </c>
      <c r="D25" s="291">
        <f>+D24/G24</f>
        <v>1.9860460405193118E-4</v>
      </c>
      <c r="E25" s="291"/>
      <c r="F25" s="311"/>
      <c r="G25" s="307">
        <f>+G24/O24</f>
        <v>0.98358519757147667</v>
      </c>
      <c r="H25" s="290">
        <f>+H24/J24</f>
        <v>0.51172200404617396</v>
      </c>
      <c r="I25" s="289">
        <f>+I24/J24</f>
        <v>0.48827799595382604</v>
      </c>
      <c r="J25" s="314">
        <f>+J24/O24</f>
        <v>1.6414802428523435E-2</v>
      </c>
      <c r="K25" s="325">
        <f>+K24/O24</f>
        <v>0.99178966861750761</v>
      </c>
      <c r="L25" s="326">
        <f>+L24/O24</f>
        <v>8.2103313824924418E-3</v>
      </c>
      <c r="M25" s="326"/>
      <c r="N25" s="328"/>
      <c r="O25" s="292">
        <f>+O24/O$56</f>
        <v>3.3850520140396904E-2</v>
      </c>
      <c r="P25" s="770"/>
      <c r="R25" s="670" t="s">
        <v>18</v>
      </c>
      <c r="S25" s="671">
        <v>182.26999999999995</v>
      </c>
      <c r="T25" s="671">
        <v>1.69</v>
      </c>
      <c r="U25" s="671"/>
      <c r="V25" s="671"/>
      <c r="W25" s="671"/>
      <c r="X25" s="671">
        <v>19.067</v>
      </c>
      <c r="Y25" s="671">
        <v>203.02699999999996</v>
      </c>
      <c r="AA25" s="677"/>
      <c r="AB25" s="678"/>
      <c r="AC25" s="391"/>
      <c r="AD25" s="391"/>
      <c r="AE25" s="391"/>
      <c r="AF25" s="391"/>
      <c r="AG25" s="391"/>
      <c r="AH25" s="391"/>
      <c r="AJ25" s="392"/>
    </row>
    <row r="26" spans="2:36" ht="18.75" customHeight="1">
      <c r="B26" s="262" t="s">
        <v>8</v>
      </c>
      <c r="C26" s="300"/>
      <c r="D26" s="286">
        <f>+T15</f>
        <v>130.52700000000002</v>
      </c>
      <c r="E26" s="286"/>
      <c r="F26" s="285">
        <f>+V15</f>
        <v>262</v>
      </c>
      <c r="G26" s="306">
        <f>SUM(C26:F26)</f>
        <v>392.52700000000004</v>
      </c>
      <c r="H26" s="319"/>
      <c r="I26" s="320">
        <f>+X15</f>
        <v>78.411000000000016</v>
      </c>
      <c r="J26" s="313">
        <f>SUM(H26:I26)</f>
        <v>78.411000000000016</v>
      </c>
      <c r="K26" s="322"/>
      <c r="L26" s="323">
        <f>+D26+I26</f>
        <v>208.93800000000005</v>
      </c>
      <c r="M26" s="323"/>
      <c r="N26" s="324">
        <f>+F26</f>
        <v>262</v>
      </c>
      <c r="O26" s="287">
        <f>SUM(K26:N26)</f>
        <v>470.93800000000005</v>
      </c>
      <c r="P26" s="770"/>
      <c r="R26" s="670" t="s">
        <v>19</v>
      </c>
      <c r="S26" s="671">
        <v>10.130000000000001</v>
      </c>
      <c r="T26" s="671">
        <v>19.666000000000004</v>
      </c>
      <c r="U26" s="671"/>
      <c r="V26" s="671"/>
      <c r="W26" s="671"/>
      <c r="X26" s="671">
        <v>2</v>
      </c>
      <c r="Y26" s="671">
        <v>31.796000000000006</v>
      </c>
      <c r="AA26" s="677"/>
      <c r="AB26" s="678"/>
      <c r="AC26" s="391"/>
      <c r="AD26" s="391"/>
      <c r="AE26" s="391"/>
      <c r="AF26" s="391"/>
      <c r="AG26" s="391"/>
      <c r="AH26" s="391"/>
      <c r="AJ26" s="392"/>
    </row>
    <row r="27" spans="2:36" ht="18.75" customHeight="1">
      <c r="B27" s="263"/>
      <c r="C27" s="301"/>
      <c r="D27" s="291">
        <f>+D26/G26</f>
        <v>0.33252999156745905</v>
      </c>
      <c r="E27" s="291"/>
      <c r="F27" s="338">
        <f>+F26/G26</f>
        <v>0.6674700084325409</v>
      </c>
      <c r="G27" s="307">
        <f>+G26/O26</f>
        <v>0.83350037584565273</v>
      </c>
      <c r="H27" s="290"/>
      <c r="I27" s="289">
        <f>+I26/J26</f>
        <v>1</v>
      </c>
      <c r="J27" s="314">
        <f>+J26/O26</f>
        <v>0.1664996241543473</v>
      </c>
      <c r="K27" s="325"/>
      <c r="L27" s="326">
        <f>+L26/O26</f>
        <v>0.44366349710577618</v>
      </c>
      <c r="M27" s="326"/>
      <c r="N27" s="328">
        <f>+N26/O26</f>
        <v>0.55633650289422376</v>
      </c>
      <c r="O27" s="292">
        <f>+O26/O$56</f>
        <v>3.1140843915560837E-2</v>
      </c>
      <c r="P27" s="770"/>
      <c r="R27" s="670" t="s">
        <v>20</v>
      </c>
      <c r="S27" s="671">
        <v>35.700000000000003</v>
      </c>
      <c r="T27" s="671"/>
      <c r="U27" s="671">
        <v>20</v>
      </c>
      <c r="V27" s="671"/>
      <c r="W27" s="671"/>
      <c r="X27" s="671">
        <v>4.2050000000000001</v>
      </c>
      <c r="Y27" s="671">
        <v>59.905000000000001</v>
      </c>
      <c r="AA27" s="677"/>
      <c r="AB27" s="678"/>
      <c r="AC27" s="391"/>
      <c r="AD27" s="391"/>
      <c r="AE27" s="391"/>
      <c r="AF27" s="391"/>
      <c r="AG27" s="391"/>
      <c r="AH27" s="391"/>
      <c r="AJ27" s="392"/>
    </row>
    <row r="28" spans="2:36" ht="18.75" customHeight="1">
      <c r="B28" s="262" t="s">
        <v>9</v>
      </c>
      <c r="C28" s="300">
        <f>+S16</f>
        <v>473.44600000000014</v>
      </c>
      <c r="D28" s="286">
        <f>+T16</f>
        <v>2.2000000000000002</v>
      </c>
      <c r="E28" s="286"/>
      <c r="F28" s="285"/>
      <c r="G28" s="306">
        <f>SUM(C28:F28)</f>
        <v>475.64600000000013</v>
      </c>
      <c r="H28" s="319">
        <f>+W16</f>
        <v>36.200000000000003</v>
      </c>
      <c r="I28" s="320">
        <f>+X16</f>
        <v>27.981999999999999</v>
      </c>
      <c r="J28" s="313">
        <f>SUM(H28:I28)</f>
        <v>64.182000000000002</v>
      </c>
      <c r="K28" s="322">
        <f>+C28+H28</f>
        <v>509.64600000000013</v>
      </c>
      <c r="L28" s="323">
        <f>+D28+I28</f>
        <v>30.181999999999999</v>
      </c>
      <c r="M28" s="323"/>
      <c r="N28" s="324"/>
      <c r="O28" s="287">
        <f>SUM(K28:N28)</f>
        <v>539.82800000000009</v>
      </c>
      <c r="P28" s="770"/>
      <c r="R28" s="670" t="s">
        <v>21</v>
      </c>
      <c r="S28" s="671"/>
      <c r="T28" s="671">
        <v>18.88</v>
      </c>
      <c r="U28" s="671"/>
      <c r="V28" s="671"/>
      <c r="W28" s="671"/>
      <c r="X28" s="671">
        <v>7.3379999999999992</v>
      </c>
      <c r="Y28" s="671">
        <v>26.217999999999996</v>
      </c>
      <c r="AA28" s="677"/>
      <c r="AB28" s="678"/>
      <c r="AC28" s="391"/>
      <c r="AD28" s="391"/>
      <c r="AE28" s="391"/>
      <c r="AF28" s="391"/>
      <c r="AG28" s="391"/>
      <c r="AH28" s="391"/>
      <c r="AJ28" s="392"/>
    </row>
    <row r="29" spans="2:36" ht="18.75" customHeight="1">
      <c r="B29" s="263"/>
      <c r="C29" s="301">
        <f>+C28/G28</f>
        <v>0.99537471144506628</v>
      </c>
      <c r="D29" s="291">
        <f>+D28/G28</f>
        <v>4.6252885549337101E-3</v>
      </c>
      <c r="E29" s="291"/>
      <c r="F29" s="311"/>
      <c r="G29" s="307">
        <f>+G28/O28</f>
        <v>0.88110657468675213</v>
      </c>
      <c r="H29" s="290">
        <f>+H28/J28</f>
        <v>0.56402106509613292</v>
      </c>
      <c r="I29" s="289">
        <f>+I28/J28</f>
        <v>0.43597893490386708</v>
      </c>
      <c r="J29" s="314">
        <f>+J28/O28</f>
        <v>0.11889342531324791</v>
      </c>
      <c r="K29" s="325">
        <f>+K28/O28</f>
        <v>0.94408959890928235</v>
      </c>
      <c r="L29" s="326">
        <f>+L28/O28</f>
        <v>5.5910401090717772E-2</v>
      </c>
      <c r="M29" s="326"/>
      <c r="N29" s="328"/>
      <c r="O29" s="292">
        <f>+O28/O$56</f>
        <v>3.5696205210132496E-2</v>
      </c>
      <c r="P29" s="770"/>
      <c r="R29" s="670" t="s">
        <v>22</v>
      </c>
      <c r="S29" s="671">
        <v>0.87</v>
      </c>
      <c r="T29" s="671">
        <v>256.37199999999996</v>
      </c>
      <c r="U29" s="671">
        <v>8.9999999999999993E-3</v>
      </c>
      <c r="V29" s="671"/>
      <c r="W29" s="671"/>
      <c r="X29" s="671">
        <v>7.0499999999999989</v>
      </c>
      <c r="Y29" s="671">
        <v>264.30099999999999</v>
      </c>
      <c r="AA29" s="677"/>
      <c r="AB29" s="678"/>
      <c r="AC29" s="391"/>
      <c r="AD29" s="391"/>
      <c r="AE29" s="391"/>
      <c r="AF29" s="391"/>
      <c r="AG29" s="391"/>
      <c r="AH29" s="391"/>
      <c r="AJ29" s="392"/>
    </row>
    <row r="30" spans="2:36" ht="18.75" customHeight="1">
      <c r="B30" s="262" t="s">
        <v>10</v>
      </c>
      <c r="C30" s="300">
        <f>+S17</f>
        <v>10.080000000000002</v>
      </c>
      <c r="D30" s="286">
        <f>+T17</f>
        <v>0.25</v>
      </c>
      <c r="E30" s="286"/>
      <c r="F30" s="285">
        <f>+V17</f>
        <v>80.25</v>
      </c>
      <c r="G30" s="306">
        <f>SUM(C30:F30)</f>
        <v>90.58</v>
      </c>
      <c r="H30" s="319">
        <f>+W17</f>
        <v>14.32</v>
      </c>
      <c r="I30" s="320">
        <f>+X17</f>
        <v>153.12500000000003</v>
      </c>
      <c r="J30" s="313">
        <f>SUM(H30:I30)</f>
        <v>167.44500000000002</v>
      </c>
      <c r="K30" s="322">
        <f>+C30+H30</f>
        <v>24.400000000000002</v>
      </c>
      <c r="L30" s="323">
        <f>+D30+I30</f>
        <v>153.37500000000003</v>
      </c>
      <c r="M30" s="323"/>
      <c r="N30" s="324">
        <f>+F30</f>
        <v>80.25</v>
      </c>
      <c r="O30" s="287">
        <f>SUM(K30:N30)</f>
        <v>258.02500000000003</v>
      </c>
      <c r="P30" s="770"/>
      <c r="R30" s="670" t="s">
        <v>112</v>
      </c>
      <c r="S30" s="673">
        <v>5266.3019999999997</v>
      </c>
      <c r="T30" s="673">
        <v>7722.6090000000004</v>
      </c>
      <c r="U30" s="673">
        <v>289.03399999999999</v>
      </c>
      <c r="V30" s="673">
        <v>372.25</v>
      </c>
      <c r="W30" s="673">
        <v>130.90300000000002</v>
      </c>
      <c r="X30" s="673">
        <v>1341.742</v>
      </c>
      <c r="Y30" s="673">
        <v>15122.840000000002</v>
      </c>
      <c r="AA30" s="534"/>
      <c r="AB30" s="534"/>
    </row>
    <row r="31" spans="2:36" ht="18.75" customHeight="1">
      <c r="B31" s="263"/>
      <c r="C31" s="301">
        <f>+C30/G30</f>
        <v>0.11128284389489956</v>
      </c>
      <c r="D31" s="291">
        <f>+D30/G30</f>
        <v>2.7599911680282626E-3</v>
      </c>
      <c r="E31" s="291"/>
      <c r="F31" s="338">
        <f>+F30/G30</f>
        <v>0.88595716493707222</v>
      </c>
      <c r="G31" s="307">
        <f>+G30/O30</f>
        <v>0.35105125472337945</v>
      </c>
      <c r="H31" s="290">
        <f>+H30/J30</f>
        <v>8.5520618710621388E-2</v>
      </c>
      <c r="I31" s="289">
        <f>+I30/J30</f>
        <v>0.91447938128937867</v>
      </c>
      <c r="J31" s="314">
        <f>+J30/O30</f>
        <v>0.6489487452766205</v>
      </c>
      <c r="K31" s="325">
        <f>+K30/O30</f>
        <v>9.4564480186028477E-2</v>
      </c>
      <c r="L31" s="326">
        <f>+L30/O30</f>
        <v>0.5944191454316442</v>
      </c>
      <c r="M31" s="326"/>
      <c r="N31" s="328">
        <f>+N30/O30</f>
        <v>0.31101637438232727</v>
      </c>
      <c r="O31" s="292">
        <f>+O30/O$56</f>
        <v>1.7061940746579348E-2</v>
      </c>
      <c r="P31" s="770"/>
      <c r="AA31" s="534"/>
      <c r="AB31" s="534"/>
    </row>
    <row r="32" spans="2:36" ht="18.75" customHeight="1">
      <c r="B32" s="262" t="s">
        <v>11</v>
      </c>
      <c r="C32" s="300">
        <f>+S18</f>
        <v>1</v>
      </c>
      <c r="D32" s="286">
        <f>+T18</f>
        <v>418.13</v>
      </c>
      <c r="E32" s="286"/>
      <c r="F32" s="285"/>
      <c r="G32" s="306">
        <f>SUM(C32:F32)</f>
        <v>419.13</v>
      </c>
      <c r="H32" s="319"/>
      <c r="I32" s="320">
        <f>+X18</f>
        <v>48.346000000000004</v>
      </c>
      <c r="J32" s="313">
        <f>SUM(H32:I32)</f>
        <v>48.346000000000004</v>
      </c>
      <c r="K32" s="322">
        <f>+C32+H32</f>
        <v>1</v>
      </c>
      <c r="L32" s="323">
        <f>+D32+I32</f>
        <v>466.476</v>
      </c>
      <c r="M32" s="323"/>
      <c r="N32" s="324"/>
      <c r="O32" s="287">
        <f>SUM(K32:N32)</f>
        <v>467.476</v>
      </c>
      <c r="P32" s="770"/>
      <c r="V32" s="771"/>
      <c r="X32" s="773"/>
      <c r="Y32" s="773"/>
      <c r="Z32" s="774"/>
      <c r="AA32" s="675"/>
      <c r="AB32" s="534"/>
    </row>
    <row r="33" spans="2:28" ht="18.75" customHeight="1">
      <c r="B33" s="263"/>
      <c r="C33" s="301"/>
      <c r="D33" s="291">
        <f>+D32/G32</f>
        <v>0.997614105408823</v>
      </c>
      <c r="E33" s="291"/>
      <c r="F33" s="311"/>
      <c r="G33" s="307">
        <f>+G32/O32</f>
        <v>0.89658078703505639</v>
      </c>
      <c r="H33" s="290"/>
      <c r="I33" s="289">
        <f>+I32/J32</f>
        <v>1</v>
      </c>
      <c r="J33" s="314">
        <f>+J32/O32</f>
        <v>0.10341921296494366</v>
      </c>
      <c r="K33" s="325"/>
      <c r="L33" s="326">
        <f>+L32/O32</f>
        <v>0.99786085274965985</v>
      </c>
      <c r="M33" s="326"/>
      <c r="N33" s="328"/>
      <c r="O33" s="292">
        <f>+O32/O$56</f>
        <v>3.0911918660780646E-2</v>
      </c>
      <c r="P33" s="770"/>
      <c r="X33" s="773"/>
      <c r="Y33" s="773"/>
      <c r="Z33" s="774"/>
      <c r="AA33" s="675"/>
      <c r="AB33" s="534"/>
    </row>
    <row r="34" spans="2:28" ht="18.75" customHeight="1">
      <c r="B34" s="262" t="s">
        <v>12</v>
      </c>
      <c r="C34" s="300">
        <f>+S19</f>
        <v>1216.1780000000001</v>
      </c>
      <c r="D34" s="286">
        <f>+T19</f>
        <v>3495.4560000000001</v>
      </c>
      <c r="E34" s="286"/>
      <c r="F34" s="285"/>
      <c r="G34" s="306">
        <f>SUM(C34:F34)</f>
        <v>4711.634</v>
      </c>
      <c r="H34" s="319">
        <f>+W19</f>
        <v>34.388000000000005</v>
      </c>
      <c r="I34" s="320">
        <f>+X19</f>
        <v>316.30900000000003</v>
      </c>
      <c r="J34" s="313">
        <f>SUM(H34:I34)</f>
        <v>350.697</v>
      </c>
      <c r="K34" s="322">
        <f>+C34+H34</f>
        <v>1250.566</v>
      </c>
      <c r="L34" s="323">
        <f>+D34+I34</f>
        <v>3811.7650000000003</v>
      </c>
      <c r="M34" s="323"/>
      <c r="N34" s="324"/>
      <c r="O34" s="287">
        <f>SUM(K34:N34)</f>
        <v>5062.3310000000001</v>
      </c>
      <c r="P34" s="770"/>
      <c r="X34" s="773"/>
      <c r="Y34" s="773"/>
      <c r="Z34" s="774"/>
      <c r="AA34" s="236"/>
    </row>
    <row r="35" spans="2:28" ht="18.75" customHeight="1">
      <c r="B35" s="263"/>
      <c r="C35" s="301">
        <f>+C34/G34</f>
        <v>0.25812234142125645</v>
      </c>
      <c r="D35" s="291">
        <f>+D34/G34</f>
        <v>0.74187765857874366</v>
      </c>
      <c r="E35" s="291"/>
      <c r="F35" s="311"/>
      <c r="G35" s="307">
        <f>+G34/O34</f>
        <v>0.93072420590435512</v>
      </c>
      <c r="H35" s="290">
        <f>+H34/J34</f>
        <v>9.8056156739293479E-2</v>
      </c>
      <c r="I35" s="289">
        <f>+I34/J34</f>
        <v>0.90194384326070665</v>
      </c>
      <c r="J35" s="314">
        <f>+J34/O34</f>
        <v>6.9275794095644869E-2</v>
      </c>
      <c r="K35" s="325">
        <f>+K34/O34</f>
        <v>0.24703362936955328</v>
      </c>
      <c r="L35" s="326">
        <f>+L34/O34</f>
        <v>0.7529663706304468</v>
      </c>
      <c r="M35" s="326"/>
      <c r="N35" s="328"/>
      <c r="O35" s="292">
        <f>+O34/O$56</f>
        <v>0.33474737549296296</v>
      </c>
      <c r="P35" s="770"/>
      <c r="X35" s="773"/>
      <c r="Y35" s="773"/>
      <c r="Z35" s="774"/>
      <c r="AA35" s="236"/>
    </row>
    <row r="36" spans="2:28" ht="18.75" customHeight="1">
      <c r="B36" s="262" t="s">
        <v>13</v>
      </c>
      <c r="C36" s="300"/>
      <c r="D36" s="286">
        <f>+T20</f>
        <v>181.00199999999995</v>
      </c>
      <c r="E36" s="286"/>
      <c r="F36" s="285"/>
      <c r="G36" s="306">
        <f>SUM(C36:F36)</f>
        <v>181.00199999999995</v>
      </c>
      <c r="H36" s="319"/>
      <c r="I36" s="320">
        <f>+X20</f>
        <v>218.93600000000004</v>
      </c>
      <c r="J36" s="313">
        <f>SUM(H36:I36)</f>
        <v>218.93600000000004</v>
      </c>
      <c r="K36" s="322"/>
      <c r="L36" s="323">
        <f>+D36+I36</f>
        <v>399.93799999999999</v>
      </c>
      <c r="M36" s="323"/>
      <c r="N36" s="324"/>
      <c r="O36" s="287">
        <f>SUM(K36:N36)</f>
        <v>399.93799999999999</v>
      </c>
      <c r="P36" s="770"/>
      <c r="X36" s="773"/>
      <c r="Y36" s="773"/>
      <c r="Z36" s="774"/>
      <c r="AA36" s="236"/>
    </row>
    <row r="37" spans="2:28" ht="18.75" customHeight="1">
      <c r="B37" s="263"/>
      <c r="C37" s="301"/>
      <c r="D37" s="291">
        <f>+D36/G36</f>
        <v>1</v>
      </c>
      <c r="E37" s="291"/>
      <c r="F37" s="311"/>
      <c r="G37" s="307">
        <f>+G36/O36</f>
        <v>0.45257514914811786</v>
      </c>
      <c r="H37" s="290"/>
      <c r="I37" s="289">
        <f>+I36/J36</f>
        <v>1</v>
      </c>
      <c r="J37" s="314">
        <f>+J36/O36</f>
        <v>0.54742485085188219</v>
      </c>
      <c r="K37" s="325"/>
      <c r="L37" s="326">
        <f>+L36/O36</f>
        <v>1</v>
      </c>
      <c r="M37" s="326"/>
      <c r="N37" s="328"/>
      <c r="O37" s="292">
        <f>+O36/O$56</f>
        <v>2.6445958563338631E-2</v>
      </c>
      <c r="P37" s="770"/>
      <c r="X37" s="773"/>
      <c r="Y37" s="773"/>
      <c r="Z37" s="774"/>
      <c r="AA37" s="236"/>
    </row>
    <row r="38" spans="2:28" ht="18.75" customHeight="1">
      <c r="B38" s="262" t="s">
        <v>14</v>
      </c>
      <c r="C38" s="300"/>
      <c r="D38" s="286">
        <f>+T21</f>
        <v>23.314999999999998</v>
      </c>
      <c r="E38" s="286"/>
      <c r="F38" s="285"/>
      <c r="G38" s="306">
        <f>SUM(C38:F38)</f>
        <v>23.314999999999998</v>
      </c>
      <c r="H38" s="319"/>
      <c r="I38" s="320"/>
      <c r="J38" s="313">
        <f>SUM(H38:I38)</f>
        <v>0</v>
      </c>
      <c r="K38" s="322"/>
      <c r="L38" s="323">
        <f>+D38+I38</f>
        <v>23.314999999999998</v>
      </c>
      <c r="M38" s="323"/>
      <c r="N38" s="324"/>
      <c r="O38" s="287">
        <f>SUM(K38:N38)</f>
        <v>23.314999999999998</v>
      </c>
      <c r="P38" s="770"/>
      <c r="X38" s="773"/>
      <c r="Y38" s="773"/>
      <c r="Z38" s="774"/>
      <c r="AA38" s="236"/>
    </row>
    <row r="39" spans="2:28" ht="18.75" customHeight="1">
      <c r="B39" s="263"/>
      <c r="C39" s="301"/>
      <c r="D39" s="291">
        <f>+D38/G38</f>
        <v>1</v>
      </c>
      <c r="E39" s="291"/>
      <c r="F39" s="311"/>
      <c r="G39" s="307">
        <f>+G38/O38</f>
        <v>1</v>
      </c>
      <c r="H39" s="290"/>
      <c r="I39" s="289"/>
      <c r="J39" s="314"/>
      <c r="K39" s="325"/>
      <c r="L39" s="326">
        <f>+L38/O38</f>
        <v>1</v>
      </c>
      <c r="M39" s="326"/>
      <c r="N39" s="328"/>
      <c r="O39" s="292">
        <f>+O38/O$56</f>
        <v>1.5417077744656425E-3</v>
      </c>
      <c r="P39" s="770"/>
      <c r="X39" s="773"/>
      <c r="Y39" s="773"/>
      <c r="Z39" s="774"/>
      <c r="AA39" s="236"/>
    </row>
    <row r="40" spans="2:28" ht="18.75" customHeight="1">
      <c r="B40" s="262" t="s">
        <v>15</v>
      </c>
      <c r="C40" s="300">
        <f>+S22</f>
        <v>0.47</v>
      </c>
      <c r="D40" s="286">
        <f>+T22</f>
        <v>1422.66</v>
      </c>
      <c r="E40" s="286">
        <f>+U22</f>
        <v>225.02500000000001</v>
      </c>
      <c r="F40" s="285"/>
      <c r="G40" s="306">
        <f>SUM(C40:F40)</f>
        <v>1648.1550000000002</v>
      </c>
      <c r="H40" s="319">
        <f>+W22</f>
        <v>9</v>
      </c>
      <c r="I40" s="320">
        <f>+X22</f>
        <v>33.950999999999993</v>
      </c>
      <c r="J40" s="313">
        <f>SUM(H40:I40)</f>
        <v>42.950999999999993</v>
      </c>
      <c r="K40" s="322">
        <f>+C40+H40</f>
        <v>9.4700000000000006</v>
      </c>
      <c r="L40" s="323">
        <f>+D40+I40</f>
        <v>1456.6110000000001</v>
      </c>
      <c r="M40" s="323">
        <f>E40</f>
        <v>225.02500000000001</v>
      </c>
      <c r="N40" s="324"/>
      <c r="O40" s="287">
        <f>SUM(K40:N40)</f>
        <v>1691.1060000000002</v>
      </c>
      <c r="P40" s="770"/>
      <c r="X40" s="773"/>
      <c r="Y40" s="773"/>
      <c r="Z40" s="774"/>
      <c r="AA40" s="236"/>
    </row>
    <row r="41" spans="2:28" ht="18.75" customHeight="1">
      <c r="B41" s="263"/>
      <c r="C41" s="301">
        <f>+C40/G40</f>
        <v>2.8516735379864144E-4</v>
      </c>
      <c r="D41" s="291">
        <f>+D40/G40</f>
        <v>0.86318337777696874</v>
      </c>
      <c r="E41" s="291">
        <f>+E40/G40</f>
        <v>0.13653145486923254</v>
      </c>
      <c r="F41" s="311"/>
      <c r="G41" s="307">
        <f>+G40/O40</f>
        <v>0.97460182862576328</v>
      </c>
      <c r="H41" s="290">
        <f>+H40/J40</f>
        <v>0.20954110498009362</v>
      </c>
      <c r="I41" s="289">
        <f>+I40/J40</f>
        <v>0.7904588950199064</v>
      </c>
      <c r="J41" s="314">
        <f>+J40/O40</f>
        <v>2.5398171374236736E-2</v>
      </c>
      <c r="K41" s="325">
        <f>+K40/O40</f>
        <v>5.599885518707875E-3</v>
      </c>
      <c r="L41" s="326">
        <f>+L40/O40</f>
        <v>0.86133630890080215</v>
      </c>
      <c r="M41" s="326">
        <f>+M40/O40</f>
        <v>0.13306380558048991</v>
      </c>
      <c r="N41" s="328"/>
      <c r="O41" s="292">
        <f>+O40/O$56</f>
        <v>0.11182463082331098</v>
      </c>
      <c r="P41" s="770"/>
      <c r="X41" s="773"/>
      <c r="Y41" s="773"/>
      <c r="Z41" s="774"/>
      <c r="AA41" s="236"/>
    </row>
    <row r="42" spans="2:28" ht="18.75" customHeight="1">
      <c r="B42" s="262" t="s">
        <v>16</v>
      </c>
      <c r="C42" s="300">
        <f>+S23</f>
        <v>130.96</v>
      </c>
      <c r="D42" s="286">
        <f>+T23</f>
        <v>1.6</v>
      </c>
      <c r="E42" s="286"/>
      <c r="F42" s="285"/>
      <c r="G42" s="306">
        <f>SUM(C42:F42)</f>
        <v>132.56</v>
      </c>
      <c r="H42" s="319">
        <f>+W23</f>
        <v>17.062000000000001</v>
      </c>
      <c r="I42" s="320">
        <f>+X23</f>
        <v>17.606000000000002</v>
      </c>
      <c r="J42" s="313">
        <f>SUM(H42:I42)</f>
        <v>34.668000000000006</v>
      </c>
      <c r="K42" s="322">
        <f>+C42+H42</f>
        <v>148.02200000000002</v>
      </c>
      <c r="L42" s="323">
        <f>+D42+I42</f>
        <v>19.206000000000003</v>
      </c>
      <c r="M42" s="323"/>
      <c r="N42" s="324"/>
      <c r="O42" s="287">
        <f>SUM(K42:N42)</f>
        <v>167.22800000000001</v>
      </c>
      <c r="P42" s="770"/>
      <c r="X42" s="773"/>
      <c r="Y42" s="773"/>
      <c r="Z42" s="774"/>
      <c r="AA42" s="236"/>
    </row>
    <row r="43" spans="2:28" ht="18.75" customHeight="1">
      <c r="B43" s="263"/>
      <c r="C43" s="301">
        <f>+C42/G42</f>
        <v>0.98792999396499703</v>
      </c>
      <c r="D43" s="291">
        <f>+D42/G42</f>
        <v>1.2070006035003017E-2</v>
      </c>
      <c r="E43" s="291"/>
      <c r="F43" s="311"/>
      <c r="G43" s="307">
        <f>+G42/O42</f>
        <v>0.79269021934125861</v>
      </c>
      <c r="H43" s="290">
        <f>+H42/J42</f>
        <v>0.49215414791738776</v>
      </c>
      <c r="I43" s="289">
        <f>+I42/J42</f>
        <v>0.50784585208261213</v>
      </c>
      <c r="J43" s="314">
        <f>+J42/O42</f>
        <v>0.20730978065874139</v>
      </c>
      <c r="K43" s="325">
        <f>+K42/O42</f>
        <v>0.88515081206496526</v>
      </c>
      <c r="L43" s="326">
        <f>+L42/O42</f>
        <v>0.11484918793503482</v>
      </c>
      <c r="M43" s="326"/>
      <c r="N43" s="328"/>
      <c r="O43" s="292">
        <f>+O42/O$56</f>
        <v>1.1057975882836822E-2</v>
      </c>
      <c r="P43" s="770"/>
      <c r="X43" s="773"/>
      <c r="Y43" s="773"/>
      <c r="Z43" s="774"/>
      <c r="AA43" s="236"/>
    </row>
    <row r="44" spans="2:28" ht="18.75" customHeight="1">
      <c r="B44" s="262" t="s">
        <v>17</v>
      </c>
      <c r="C44" s="300">
        <f>+S24</f>
        <v>41.915999999999997</v>
      </c>
      <c r="D44" s="286">
        <f>+T24</f>
        <v>422.86000000000013</v>
      </c>
      <c r="E44" s="286"/>
      <c r="F44" s="285">
        <f>+V24</f>
        <v>30</v>
      </c>
      <c r="G44" s="306">
        <f>SUM(C44:F44)</f>
        <v>494.77600000000012</v>
      </c>
      <c r="H44" s="319"/>
      <c r="I44" s="320">
        <f>+X24</f>
        <v>75.362000000000009</v>
      </c>
      <c r="J44" s="313">
        <f>SUM(H44:I44)</f>
        <v>75.362000000000009</v>
      </c>
      <c r="K44" s="322">
        <f>+C44+H44</f>
        <v>41.915999999999997</v>
      </c>
      <c r="L44" s="323">
        <f>+D44+I44</f>
        <v>498.22200000000015</v>
      </c>
      <c r="M44" s="323"/>
      <c r="N44" s="324">
        <f>+F44</f>
        <v>30</v>
      </c>
      <c r="O44" s="287">
        <f>SUM(K44:N44)</f>
        <v>570.13800000000015</v>
      </c>
      <c r="P44" s="770"/>
      <c r="X44" s="773"/>
      <c r="Y44" s="773"/>
      <c r="Z44" s="774"/>
      <c r="AA44" s="236"/>
    </row>
    <row r="45" spans="2:28" ht="18.75" customHeight="1">
      <c r="B45" s="263"/>
      <c r="C45" s="301">
        <f>+C44/G44</f>
        <v>8.4717124516953096E-2</v>
      </c>
      <c r="D45" s="291">
        <f>+D44/G44</f>
        <v>0.85464937668763241</v>
      </c>
      <c r="E45" s="291"/>
      <c r="F45" s="338">
        <f>+F44/G44</f>
        <v>6.0633498795414478E-2</v>
      </c>
      <c r="G45" s="307">
        <f>+G44/O44</f>
        <v>0.86781796687819435</v>
      </c>
      <c r="H45" s="290"/>
      <c r="I45" s="289">
        <f>+I44/J44</f>
        <v>1</v>
      </c>
      <c r="J45" s="314">
        <f>+J44/O44</f>
        <v>0.13218203312180557</v>
      </c>
      <c r="K45" s="325">
        <f>+K44/O44</f>
        <v>7.3519042758069073E-2</v>
      </c>
      <c r="L45" s="326">
        <f>+L44/O44</f>
        <v>0.87386211759258292</v>
      </c>
      <c r="M45" s="326"/>
      <c r="N45" s="328">
        <f>+N44/O44</f>
        <v>5.2618839649348041E-2</v>
      </c>
      <c r="O45" s="292">
        <f>+O44/O$56</f>
        <v>3.7700458379510735E-2</v>
      </c>
      <c r="P45" s="770"/>
      <c r="X45" s="773"/>
      <c r="Y45" s="773"/>
      <c r="Z45" s="774"/>
      <c r="AA45" s="236"/>
    </row>
    <row r="46" spans="2:28" ht="18.75" customHeight="1">
      <c r="B46" s="262" t="s">
        <v>18</v>
      </c>
      <c r="C46" s="300">
        <f>+S25</f>
        <v>182.26999999999995</v>
      </c>
      <c r="D46" s="286">
        <f>+T25</f>
        <v>1.69</v>
      </c>
      <c r="E46" s="286"/>
      <c r="F46" s="285"/>
      <c r="G46" s="306">
        <f>SUM(C46:F46)</f>
        <v>183.95999999999995</v>
      </c>
      <c r="H46" s="319"/>
      <c r="I46" s="320">
        <f>+X25</f>
        <v>19.067</v>
      </c>
      <c r="J46" s="313">
        <f>SUM(H46:I46)</f>
        <v>19.067</v>
      </c>
      <c r="K46" s="322">
        <f>+C46+H46</f>
        <v>182.26999999999995</v>
      </c>
      <c r="L46" s="323">
        <f>+D46+I46</f>
        <v>20.757000000000001</v>
      </c>
      <c r="M46" s="323"/>
      <c r="N46" s="324"/>
      <c r="O46" s="287">
        <f>SUM(K46:N46)</f>
        <v>203.02699999999996</v>
      </c>
      <c r="P46" s="770"/>
      <c r="X46" s="773"/>
      <c r="Y46" s="773"/>
      <c r="Z46" s="774"/>
      <c r="AA46" s="236"/>
    </row>
    <row r="47" spans="2:28" ht="18.75" customHeight="1">
      <c r="B47" s="263"/>
      <c r="C47" s="301">
        <f>+C46/G46</f>
        <v>0.99081322026527507</v>
      </c>
      <c r="D47" s="291">
        <f>+D46/G46</f>
        <v>9.1867797347249432E-3</v>
      </c>
      <c r="E47" s="291"/>
      <c r="F47" s="311"/>
      <c r="G47" s="307">
        <f>+G46/O46</f>
        <v>0.9060863825993587</v>
      </c>
      <c r="H47" s="290"/>
      <c r="I47" s="289">
        <f>+I46/J46</f>
        <v>1</v>
      </c>
      <c r="J47" s="314">
        <f>+J46/O46</f>
        <v>9.3913617400641317E-2</v>
      </c>
      <c r="K47" s="325">
        <f>+K46/O46</f>
        <v>0.89776236658178465</v>
      </c>
      <c r="L47" s="326">
        <f>+L46/O46</f>
        <v>0.10223763341821535</v>
      </c>
      <c r="M47" s="326"/>
      <c r="N47" s="328"/>
      <c r="O47" s="292">
        <f>+O46/O$56</f>
        <v>1.3425189977543897E-2</v>
      </c>
      <c r="P47" s="770"/>
      <c r="X47" s="773"/>
      <c r="Y47" s="773"/>
      <c r="Z47" s="774"/>
      <c r="AA47" s="236"/>
    </row>
    <row r="48" spans="2:28" ht="18.75" customHeight="1">
      <c r="B48" s="262" t="s">
        <v>19</v>
      </c>
      <c r="C48" s="300">
        <f>+S26</f>
        <v>10.130000000000001</v>
      </c>
      <c r="D48" s="286">
        <f>+T26</f>
        <v>19.666000000000004</v>
      </c>
      <c r="E48" s="286"/>
      <c r="F48" s="285"/>
      <c r="G48" s="306">
        <f>SUM(C48:F48)</f>
        <v>29.796000000000006</v>
      </c>
      <c r="H48" s="319"/>
      <c r="I48" s="320">
        <f>+X26</f>
        <v>2</v>
      </c>
      <c r="J48" s="313">
        <f>SUM(H48:I48)</f>
        <v>2</v>
      </c>
      <c r="K48" s="322">
        <f>+C48+H48</f>
        <v>10.130000000000001</v>
      </c>
      <c r="L48" s="323">
        <f>+D48+I48</f>
        <v>21.666000000000004</v>
      </c>
      <c r="M48" s="323"/>
      <c r="N48" s="324"/>
      <c r="O48" s="287">
        <f>SUM(K48:N48)</f>
        <v>31.796000000000006</v>
      </c>
      <c r="P48" s="770"/>
      <c r="X48" s="773"/>
      <c r="Y48" s="773"/>
      <c r="Z48" s="774"/>
      <c r="AA48" s="236"/>
    </row>
    <row r="49" spans="2:27" ht="18.75" customHeight="1">
      <c r="B49" s="263"/>
      <c r="C49" s="301">
        <f>+C48/G48</f>
        <v>0.33997852060679279</v>
      </c>
      <c r="D49" s="291">
        <f>+D48/G48</f>
        <v>0.6600214793932071</v>
      </c>
      <c r="E49" s="291"/>
      <c r="F49" s="311"/>
      <c r="G49" s="307">
        <f>+G48/O48</f>
        <v>0.93709900616429742</v>
      </c>
      <c r="H49" s="290"/>
      <c r="I49" s="289">
        <f>+I48/J48</f>
        <v>1</v>
      </c>
      <c r="J49" s="314">
        <f>+J48/O48</f>
        <v>6.2900993835702593E-2</v>
      </c>
      <c r="K49" s="325">
        <f>+K48/O48</f>
        <v>0.31859353377783367</v>
      </c>
      <c r="L49" s="326">
        <f>+L48/O48</f>
        <v>0.68140646622216627</v>
      </c>
      <c r="M49" s="326"/>
      <c r="N49" s="328"/>
      <c r="O49" s="292">
        <f>+O48/O$56</f>
        <v>2.1025151360458752E-3</v>
      </c>
      <c r="P49" s="770"/>
      <c r="X49" s="773"/>
      <c r="Y49" s="773"/>
      <c r="Z49" s="774"/>
      <c r="AA49" s="236"/>
    </row>
    <row r="50" spans="2:27" ht="18.75" customHeight="1">
      <c r="B50" s="262" t="s">
        <v>20</v>
      </c>
      <c r="C50" s="300">
        <f>+S27</f>
        <v>35.700000000000003</v>
      </c>
      <c r="D50" s="286"/>
      <c r="E50" s="286">
        <f>+U27</f>
        <v>20</v>
      </c>
      <c r="F50" s="285"/>
      <c r="G50" s="306">
        <f>SUM(C50:F50)</f>
        <v>55.7</v>
      </c>
      <c r="H50" s="319"/>
      <c r="I50" s="320">
        <f>+X27</f>
        <v>4.2050000000000001</v>
      </c>
      <c r="J50" s="313">
        <f>SUM(H50:I50)</f>
        <v>4.2050000000000001</v>
      </c>
      <c r="K50" s="322">
        <f>+C50+H50</f>
        <v>35.700000000000003</v>
      </c>
      <c r="L50" s="323">
        <f>+D50+I50</f>
        <v>4.2050000000000001</v>
      </c>
      <c r="M50" s="323">
        <f>E50</f>
        <v>20</v>
      </c>
      <c r="N50" s="324"/>
      <c r="O50" s="287">
        <f>SUM(K50:N50)</f>
        <v>59.905000000000001</v>
      </c>
      <c r="P50" s="770"/>
      <c r="X50" s="773"/>
      <c r="Y50" s="773"/>
      <c r="Z50" s="774"/>
      <c r="AA50" s="236"/>
    </row>
    <row r="51" spans="2:27" ht="18.75" customHeight="1">
      <c r="B51" s="263"/>
      <c r="C51" s="301">
        <f>+C50/G50</f>
        <v>0.64093357271095153</v>
      </c>
      <c r="D51" s="291"/>
      <c r="E51" s="291">
        <f>+E50/G50</f>
        <v>0.35906642728904847</v>
      </c>
      <c r="F51" s="311"/>
      <c r="G51" s="307">
        <f>+G50/O50</f>
        <v>0.92980552541524086</v>
      </c>
      <c r="H51" s="290"/>
      <c r="I51" s="289">
        <f>+I50/J50</f>
        <v>1</v>
      </c>
      <c r="J51" s="314">
        <f>+J50/O50</f>
        <v>7.0194474584759206E-2</v>
      </c>
      <c r="K51" s="325">
        <f>+K50/O50</f>
        <v>0.59594357733077374</v>
      </c>
      <c r="L51" s="326">
        <f>+L50/O50</f>
        <v>7.0194474584759206E-2</v>
      </c>
      <c r="M51" s="326">
        <f>+M50/O50</f>
        <v>0.33386194808446706</v>
      </c>
      <c r="N51" s="328"/>
      <c r="O51" s="292">
        <f>+O50/O$56</f>
        <v>3.9612268595052257E-3</v>
      </c>
      <c r="P51" s="770"/>
      <c r="X51" s="773"/>
      <c r="Y51" s="773"/>
      <c r="Z51" s="774"/>
      <c r="AA51" s="236"/>
    </row>
    <row r="52" spans="2:27" ht="18.75" customHeight="1">
      <c r="B52" s="262" t="s">
        <v>21</v>
      </c>
      <c r="C52" s="300"/>
      <c r="D52" s="286">
        <f>+T28</f>
        <v>18.88</v>
      </c>
      <c r="E52" s="286"/>
      <c r="F52" s="285"/>
      <c r="G52" s="775">
        <f>SUM(C52:F52)</f>
        <v>18.88</v>
      </c>
      <c r="H52" s="319"/>
      <c r="I52" s="320">
        <f>+X28</f>
        <v>7.3379999999999992</v>
      </c>
      <c r="J52" s="313">
        <f>SUM(H52:I52)</f>
        <v>7.3379999999999992</v>
      </c>
      <c r="K52" s="322"/>
      <c r="L52" s="323">
        <f>+D52+I52</f>
        <v>26.217999999999996</v>
      </c>
      <c r="M52" s="323"/>
      <c r="N52" s="324"/>
      <c r="O52" s="287">
        <f>SUM(K52:N52)</f>
        <v>26.217999999999996</v>
      </c>
      <c r="P52" s="770"/>
      <c r="X52" s="773"/>
      <c r="Y52" s="773"/>
      <c r="Z52" s="774"/>
      <c r="AA52" s="236"/>
    </row>
    <row r="53" spans="2:27" ht="18.75" customHeight="1">
      <c r="B53" s="263"/>
      <c r="C53" s="301"/>
      <c r="D53" s="291">
        <f>+D52/G52</f>
        <v>1</v>
      </c>
      <c r="E53" s="291"/>
      <c r="F53" s="311"/>
      <c r="G53" s="307">
        <f>+G52/O52</f>
        <v>0.72011595087344582</v>
      </c>
      <c r="H53" s="290"/>
      <c r="I53" s="289">
        <f>+I52/J52</f>
        <v>1</v>
      </c>
      <c r="J53" s="314">
        <f>+J52/O52</f>
        <v>0.27988404912655429</v>
      </c>
      <c r="K53" s="325"/>
      <c r="L53" s="326">
        <f>+L52/O52</f>
        <v>1</v>
      </c>
      <c r="M53" s="326"/>
      <c r="N53" s="328"/>
      <c r="O53" s="292">
        <f>+O52/O$56</f>
        <v>1.7336690727403051E-3</v>
      </c>
      <c r="P53" s="770"/>
      <c r="X53" s="773"/>
      <c r="Y53" s="773"/>
      <c r="Z53" s="774"/>
      <c r="AA53" s="236"/>
    </row>
    <row r="54" spans="2:27" ht="18.75" customHeight="1">
      <c r="B54" s="298" t="s">
        <v>22</v>
      </c>
      <c r="C54" s="300">
        <f>+S29</f>
        <v>0.87</v>
      </c>
      <c r="D54" s="286">
        <f>+T29</f>
        <v>256.37199999999996</v>
      </c>
      <c r="E54" s="286">
        <f>+U29</f>
        <v>8.9999999999999993E-3</v>
      </c>
      <c r="F54" s="285"/>
      <c r="G54" s="306">
        <f>SUM(C54:F54)</f>
        <v>257.25099999999998</v>
      </c>
      <c r="H54" s="321"/>
      <c r="I54" s="285">
        <f>+X29</f>
        <v>7.0499999999999989</v>
      </c>
      <c r="J54" s="313">
        <f>SUM(H54:I54)</f>
        <v>7.0499999999999989</v>
      </c>
      <c r="K54" s="322">
        <f>+C54+H54</f>
        <v>0.87</v>
      </c>
      <c r="L54" s="323">
        <f>+D54+I54</f>
        <v>263.42199999999997</v>
      </c>
      <c r="M54" s="323">
        <f>+E54</f>
        <v>8.9999999999999993E-3</v>
      </c>
      <c r="N54" s="324"/>
      <c r="O54" s="287">
        <f>SUM(K54:N54)</f>
        <v>264.30099999999999</v>
      </c>
      <c r="P54" s="770"/>
      <c r="X54" s="773"/>
      <c r="Y54" s="773"/>
      <c r="Z54" s="774"/>
      <c r="AA54" s="236"/>
    </row>
    <row r="55" spans="2:27" ht="18.75" customHeight="1" thickBot="1">
      <c r="B55" s="293"/>
      <c r="C55" s="302">
        <f>+C54/G54</f>
        <v>3.3819110518520826E-3</v>
      </c>
      <c r="D55" s="294">
        <f>+D54/G54</f>
        <v>0.99658310366140457</v>
      </c>
      <c r="E55" s="291">
        <f>+E54/G54</f>
        <v>3.4985286743297405E-5</v>
      </c>
      <c r="F55" s="312"/>
      <c r="G55" s="308">
        <f>+G54/O54</f>
        <v>0.97332586709849755</v>
      </c>
      <c r="H55" s="296"/>
      <c r="I55" s="295">
        <f>+I54/J54</f>
        <v>1</v>
      </c>
      <c r="J55" s="315">
        <f>+J54/O54</f>
        <v>2.6674132901502452E-2</v>
      </c>
      <c r="K55" s="329">
        <f>+K54/O54</f>
        <v>3.2917015069939201E-3</v>
      </c>
      <c r="L55" s="330">
        <f>+L54/O54</f>
        <v>0.99667424640845093</v>
      </c>
      <c r="M55" s="326">
        <f>+M54/O54</f>
        <v>3.4052084555109515E-5</v>
      </c>
      <c r="N55" s="331"/>
      <c r="O55" s="297">
        <f>+O54/O$56</f>
        <v>1.7476942161657464E-2</v>
      </c>
      <c r="P55" s="770"/>
      <c r="X55" s="773"/>
      <c r="Y55" s="773"/>
      <c r="Z55" s="774"/>
      <c r="AA55" s="236"/>
    </row>
    <row r="56" spans="2:27" s="235" customFormat="1" ht="18.75" thickTop="1">
      <c r="B56" s="265" t="s">
        <v>23</v>
      </c>
      <c r="C56" s="303">
        <f t="shared" ref="C56:M56" si="0">SUM(C6,C8,C10,C12,C14,C16,C18,C20,C22,C24,C26,C28,C30,C32,C34,C36,C38,C40,C42,C44,C46,C48,C50,C52,C54)</f>
        <v>5266.3019999999997</v>
      </c>
      <c r="D56" s="254">
        <f>SUM(D6,D8,D10,D12,D14,D16,D18,D20,D22,D24,D26,D28,D30,D32,D34,D36,D38,D40,D42,D44,D46,D48,D50,D52,D54)</f>
        <v>7722.6090000000004</v>
      </c>
      <c r="E56" s="254">
        <f>SUM(E6,E8,E10,E12,E14,E16,E18,E20,E22,E24,E26,E28,E30,E32,E34,E36,E38,E40,E42,E44,E46,E48,E50,E52,E54)</f>
        <v>289.03399999999999</v>
      </c>
      <c r="F56" s="255">
        <f t="shared" si="0"/>
        <v>372.25</v>
      </c>
      <c r="G56" s="309">
        <f t="shared" si="0"/>
        <v>13650.195</v>
      </c>
      <c r="H56" s="253">
        <f t="shared" si="0"/>
        <v>130.90300000000002</v>
      </c>
      <c r="I56" s="255">
        <f t="shared" si="0"/>
        <v>1341.742</v>
      </c>
      <c r="J56" s="316">
        <f t="shared" si="0"/>
        <v>1472.645</v>
      </c>
      <c r="K56" s="332">
        <f t="shared" si="0"/>
        <v>5397.2049999999999</v>
      </c>
      <c r="L56" s="333">
        <f t="shared" si="0"/>
        <v>9064.3510000000006</v>
      </c>
      <c r="M56" s="333">
        <f t="shared" si="0"/>
        <v>289.03399999999999</v>
      </c>
      <c r="N56" s="334">
        <f>SUM(N6,N8,N10,N12,N14,N16,N20,N22,N24,N26,N28,N30,N32,N34,N36,N38,N40,N42,N44,N46,N48,N50,N52,N54)</f>
        <v>372.25</v>
      </c>
      <c r="O56" s="256">
        <f>SUM(K56:N56)</f>
        <v>15122.84</v>
      </c>
      <c r="P56" s="772"/>
      <c r="Q56" s="769"/>
      <c r="R56" s="769"/>
      <c r="S56" s="769"/>
      <c r="T56" s="769"/>
      <c r="U56" s="769"/>
      <c r="V56" s="769"/>
      <c r="W56" s="769"/>
      <c r="X56" s="769"/>
      <c r="Y56" s="769"/>
      <c r="Z56" s="769"/>
    </row>
    <row r="57" spans="2:27" ht="15" customHeight="1">
      <c r="B57" s="264"/>
      <c r="C57" s="304">
        <f>C56/G56</f>
        <v>0.38580415884168684</v>
      </c>
      <c r="D57" s="240">
        <f>D56/G56</f>
        <v>0.56575081894434476</v>
      </c>
      <c r="E57" s="240">
        <f>E56/G56</f>
        <v>2.1174349523944529E-2</v>
      </c>
      <c r="F57" s="241">
        <f>+F56/G56</f>
        <v>2.7270672690023843E-2</v>
      </c>
      <c r="G57" s="310">
        <f>G56/O56</f>
        <v>0.90262113465460192</v>
      </c>
      <c r="H57" s="239">
        <f>H56/J56</f>
        <v>8.8889718839231469E-2</v>
      </c>
      <c r="I57" s="241">
        <f>I56/J56</f>
        <v>0.91111028116076853</v>
      </c>
      <c r="J57" s="317">
        <f>J56/O56</f>
        <v>9.737886534539808E-2</v>
      </c>
      <c r="K57" s="335">
        <f>K56/O56</f>
        <v>0.35689096756958349</v>
      </c>
      <c r="L57" s="336">
        <f>L56/O56</f>
        <v>0.59938153151127704</v>
      </c>
      <c r="M57" s="336">
        <f>M56/O56</f>
        <v>1.9112415392875941E-2</v>
      </c>
      <c r="N57" s="337">
        <f>+N56/O56</f>
        <v>2.4615085526263587E-2</v>
      </c>
      <c r="O57" s="242"/>
    </row>
    <row r="58" spans="2:27" ht="7.5" customHeight="1" thickBot="1">
      <c r="B58" s="266"/>
      <c r="C58" s="305"/>
      <c r="D58" s="245"/>
      <c r="E58" s="245"/>
      <c r="F58" s="245"/>
      <c r="G58" s="246"/>
      <c r="H58" s="244"/>
      <c r="I58" s="245"/>
      <c r="J58" s="274"/>
      <c r="K58" s="261"/>
      <c r="L58" s="245"/>
      <c r="M58" s="245"/>
      <c r="N58" s="248"/>
      <c r="O58" s="249"/>
    </row>
    <row r="60" spans="2:27">
      <c r="B60" s="232" t="s">
        <v>63</v>
      </c>
    </row>
    <row r="61" spans="2:27"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</row>
    <row r="62" spans="2:27" ht="14.25">
      <c r="B62" s="250" t="s">
        <v>64</v>
      </c>
      <c r="I62" s="251"/>
    </row>
    <row r="63" spans="2:27" ht="14.25">
      <c r="B63" s="252" t="s">
        <v>65</v>
      </c>
    </row>
    <row r="64" spans="2:27" ht="14.25">
      <c r="B64" s="252" t="s">
        <v>66</v>
      </c>
    </row>
    <row r="65" spans="2:10" ht="14.25">
      <c r="B65" s="252" t="s">
        <v>67</v>
      </c>
    </row>
    <row r="68" spans="2:10">
      <c r="H68" s="259"/>
      <c r="I68" s="259"/>
      <c r="J68" s="259"/>
    </row>
    <row r="70" spans="2:10">
      <c r="C70" s="259"/>
      <c r="D70" s="259"/>
      <c r="E70" s="259"/>
    </row>
    <row r="116" spans="16:16">
      <c r="P116" s="770"/>
    </row>
  </sheetData>
  <mergeCells count="17">
    <mergeCell ref="G4:G5"/>
    <mergeCell ref="C3:G3"/>
    <mergeCell ref="H3:J3"/>
    <mergeCell ref="K3:N3"/>
    <mergeCell ref="N4:N5"/>
    <mergeCell ref="H4:H5"/>
    <mergeCell ref="I4:I5"/>
    <mergeCell ref="B3:B5"/>
    <mergeCell ref="C4:C5"/>
    <mergeCell ref="D4:D5"/>
    <mergeCell ref="E4:E5"/>
    <mergeCell ref="F4:F5"/>
    <mergeCell ref="J4:J5"/>
    <mergeCell ref="K4:K5"/>
    <mergeCell ref="L4:L5"/>
    <mergeCell ref="M4:M5"/>
    <mergeCell ref="O3:O5"/>
  </mergeCells>
  <pageMargins left="0.78740157480314965" right="0.78740157480314965" top="0.78740157480314965" bottom="0.59055118110236227" header="0.35433070866141736" footer="0.31496062992125984"/>
  <pageSetup paperSize="9" scale="4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22"/>
  <sheetViews>
    <sheetView view="pageBreakPreview" zoomScale="90" zoomScaleNormal="90" zoomScaleSheetLayoutView="90" workbookViewId="0">
      <selection activeCell="E14" sqref="E14"/>
    </sheetView>
  </sheetViews>
  <sheetFormatPr baseColWidth="10" defaultRowHeight="12.75"/>
  <cols>
    <col min="1" max="1" width="2.5703125" customWidth="1"/>
    <col min="2" max="2" width="19.140625" customWidth="1"/>
    <col min="3" max="3" width="40.85546875" style="891" customWidth="1"/>
    <col min="4" max="4" width="17.140625" bestFit="1" customWidth="1"/>
    <col min="5" max="5" width="42" style="906" bestFit="1" customWidth="1"/>
    <col min="6" max="6" width="28.7109375" bestFit="1" customWidth="1"/>
    <col min="7" max="7" width="13.42578125" style="859" customWidth="1"/>
    <col min="8" max="8" width="25" style="859" customWidth="1"/>
    <col min="9" max="9" width="13.85546875" style="859" customWidth="1"/>
    <col min="10" max="10" width="13.85546875" style="960" customWidth="1"/>
    <col min="11" max="11" width="14.140625" style="960" customWidth="1"/>
    <col min="12" max="12" width="26" style="938" customWidth="1"/>
    <col min="13" max="13" width="26.85546875" style="928" customWidth="1"/>
    <col min="14" max="16" width="19.140625" style="944" customWidth="1"/>
    <col min="17" max="17" width="19.140625" style="1060" customWidth="1"/>
    <col min="18" max="18" width="19.140625" style="859" customWidth="1"/>
    <col min="19" max="19" width="19.140625" style="957" customWidth="1"/>
  </cols>
  <sheetData>
    <row r="1" spans="1:19" ht="20.25">
      <c r="A1" s="1044" t="s">
        <v>2059</v>
      </c>
      <c r="B1" s="1044"/>
      <c r="C1" s="1044"/>
      <c r="D1" s="1044"/>
      <c r="E1" s="1044"/>
      <c r="F1" s="278"/>
      <c r="G1" s="279"/>
      <c r="H1" s="279"/>
      <c r="I1" s="279"/>
      <c r="J1" s="958"/>
      <c r="K1" s="958"/>
      <c r="L1" s="929"/>
      <c r="M1" s="918"/>
      <c r="N1" s="402"/>
      <c r="O1" s="402"/>
      <c r="P1" s="402"/>
      <c r="Q1" s="1050"/>
      <c r="R1" s="387"/>
      <c r="S1" s="946"/>
    </row>
    <row r="2" spans="1:19" ht="24" thickBot="1">
      <c r="A2" s="275"/>
      <c r="B2" s="280"/>
      <c r="C2" s="885"/>
      <c r="D2" s="275"/>
      <c r="E2" s="893"/>
      <c r="F2" s="281"/>
      <c r="G2" s="282"/>
      <c r="H2" s="282"/>
      <c r="I2" s="282"/>
      <c r="J2" s="959"/>
      <c r="K2" s="959"/>
      <c r="L2" s="930"/>
      <c r="M2" s="918"/>
      <c r="N2" s="403"/>
      <c r="O2" s="403"/>
      <c r="P2" s="403"/>
      <c r="Q2" s="1051"/>
      <c r="R2" s="388"/>
      <c r="S2" s="947"/>
    </row>
    <row r="3" spans="1:19" ht="32.25" thickBot="1">
      <c r="A3" s="234"/>
      <c r="B3" s="855" t="s">
        <v>150</v>
      </c>
      <c r="C3" s="856" t="s">
        <v>151</v>
      </c>
      <c r="D3" s="856" t="s">
        <v>152</v>
      </c>
      <c r="E3" s="856" t="s">
        <v>153</v>
      </c>
      <c r="F3" s="856" t="s">
        <v>154</v>
      </c>
      <c r="G3" s="856" t="s">
        <v>155</v>
      </c>
      <c r="H3" s="856" t="s">
        <v>156</v>
      </c>
      <c r="I3" s="856" t="s">
        <v>157</v>
      </c>
      <c r="J3" s="856" t="s">
        <v>158</v>
      </c>
      <c r="K3" s="856" t="s">
        <v>159</v>
      </c>
      <c r="L3" s="856" t="s">
        <v>160</v>
      </c>
      <c r="M3" s="856" t="s">
        <v>161</v>
      </c>
      <c r="N3" s="857" t="s">
        <v>162</v>
      </c>
      <c r="O3" s="857" t="s">
        <v>2308</v>
      </c>
      <c r="P3" s="857" t="s">
        <v>163</v>
      </c>
      <c r="Q3" s="945" t="s">
        <v>1893</v>
      </c>
      <c r="R3" s="858" t="s">
        <v>164</v>
      </c>
      <c r="S3" s="948" t="s">
        <v>165</v>
      </c>
    </row>
    <row r="4" spans="1:19" ht="15.75" thickTop="1">
      <c r="A4" s="275"/>
      <c r="B4" s="860" t="s">
        <v>0</v>
      </c>
      <c r="C4" s="882" t="s">
        <v>166</v>
      </c>
      <c r="D4" s="861" t="s">
        <v>167</v>
      </c>
      <c r="E4" s="894" t="s">
        <v>168</v>
      </c>
      <c r="F4" s="861" t="s">
        <v>169</v>
      </c>
      <c r="G4" s="907" t="s">
        <v>170</v>
      </c>
      <c r="H4" s="908" t="s">
        <v>170</v>
      </c>
      <c r="I4" s="907" t="s">
        <v>176</v>
      </c>
      <c r="J4" s="931" t="s">
        <v>172</v>
      </c>
      <c r="K4" s="961" t="s">
        <v>173</v>
      </c>
      <c r="L4" s="931" t="s">
        <v>174</v>
      </c>
      <c r="M4" s="919" t="s">
        <v>175</v>
      </c>
      <c r="N4" s="862">
        <v>0.5</v>
      </c>
      <c r="O4" s="862">
        <v>0.35000000000000003</v>
      </c>
      <c r="P4" s="862"/>
      <c r="Q4" s="1052">
        <v>93.141999999999996</v>
      </c>
      <c r="R4" s="863"/>
      <c r="S4" s="949"/>
    </row>
    <row r="5" spans="1:19" ht="14.25">
      <c r="A5" s="275"/>
      <c r="B5" s="864"/>
      <c r="C5" s="884"/>
      <c r="D5" s="865"/>
      <c r="E5" s="895"/>
      <c r="F5" s="865"/>
      <c r="G5" s="909"/>
      <c r="H5" s="910"/>
      <c r="I5" s="909"/>
      <c r="J5" s="932"/>
      <c r="K5" s="962"/>
      <c r="L5" s="932"/>
      <c r="M5" s="920"/>
      <c r="N5" s="939"/>
      <c r="O5" s="939"/>
      <c r="P5" s="939"/>
      <c r="Q5" s="1053"/>
      <c r="R5" s="866" t="s">
        <v>178</v>
      </c>
      <c r="S5" s="950">
        <v>8648</v>
      </c>
    </row>
    <row r="6" spans="1:19" ht="14.25">
      <c r="A6" s="275"/>
      <c r="B6" s="864"/>
      <c r="C6" s="884"/>
      <c r="D6" s="865"/>
      <c r="E6" s="895"/>
      <c r="F6" s="867" t="s">
        <v>179</v>
      </c>
      <c r="G6" s="909" t="s">
        <v>170</v>
      </c>
      <c r="H6" s="910" t="s">
        <v>170</v>
      </c>
      <c r="I6" s="909" t="s">
        <v>176</v>
      </c>
      <c r="J6" s="932" t="s">
        <v>172</v>
      </c>
      <c r="K6" s="962" t="s">
        <v>173</v>
      </c>
      <c r="L6" s="932" t="s">
        <v>174</v>
      </c>
      <c r="M6" s="920" t="s">
        <v>175</v>
      </c>
      <c r="N6" s="939">
        <v>0.5</v>
      </c>
      <c r="O6" s="939">
        <v>0.35000000000000003</v>
      </c>
      <c r="P6" s="939"/>
      <c r="Q6" s="1053">
        <v>68.337000000000003</v>
      </c>
      <c r="R6" s="866"/>
      <c r="S6" s="950"/>
    </row>
    <row r="7" spans="1:19" ht="14.25">
      <c r="A7" s="275"/>
      <c r="B7" s="864"/>
      <c r="C7" s="884"/>
      <c r="D7" s="865"/>
      <c r="E7" s="895"/>
      <c r="F7" s="865"/>
      <c r="G7" s="909"/>
      <c r="H7" s="910"/>
      <c r="I7" s="909"/>
      <c r="J7" s="932"/>
      <c r="K7" s="962"/>
      <c r="L7" s="932"/>
      <c r="M7" s="920"/>
      <c r="N7" s="939"/>
      <c r="O7" s="939"/>
      <c r="P7" s="939"/>
      <c r="Q7" s="1053"/>
      <c r="R7" s="866" t="s">
        <v>178</v>
      </c>
      <c r="S7" s="950">
        <v>6308</v>
      </c>
    </row>
    <row r="8" spans="1:19" ht="14.25">
      <c r="A8" s="275"/>
      <c r="B8" s="864"/>
      <c r="C8" s="884"/>
      <c r="D8" s="865"/>
      <c r="E8" s="895"/>
      <c r="F8" s="867" t="s">
        <v>2244</v>
      </c>
      <c r="G8" s="909" t="s">
        <v>170</v>
      </c>
      <c r="H8" s="910" t="s">
        <v>170</v>
      </c>
      <c r="I8" s="909" t="s">
        <v>176</v>
      </c>
      <c r="J8" s="932" t="s">
        <v>172</v>
      </c>
      <c r="K8" s="962" t="s">
        <v>173</v>
      </c>
      <c r="L8" s="932" t="s">
        <v>174</v>
      </c>
      <c r="M8" s="920" t="s">
        <v>175</v>
      </c>
      <c r="N8" s="939">
        <v>0.4499999999999999</v>
      </c>
      <c r="O8" s="939">
        <v>0.3</v>
      </c>
      <c r="P8" s="939"/>
      <c r="Q8" s="1053">
        <v>54.320999999999998</v>
      </c>
      <c r="R8" s="866"/>
      <c r="S8" s="950"/>
    </row>
    <row r="9" spans="1:19" ht="14.25">
      <c r="A9" s="275"/>
      <c r="B9" s="864"/>
      <c r="C9" s="884"/>
      <c r="D9" s="865"/>
      <c r="E9" s="895"/>
      <c r="F9" s="865"/>
      <c r="G9" s="909"/>
      <c r="H9" s="910"/>
      <c r="I9" s="909"/>
      <c r="J9" s="932"/>
      <c r="K9" s="962"/>
      <c r="L9" s="932"/>
      <c r="M9" s="920"/>
      <c r="N9" s="939"/>
      <c r="O9" s="939"/>
      <c r="P9" s="939"/>
      <c r="Q9" s="1053"/>
      <c r="R9" s="866" t="s">
        <v>178</v>
      </c>
      <c r="S9" s="950">
        <v>5083</v>
      </c>
    </row>
    <row r="10" spans="1:19" ht="14.25">
      <c r="A10" s="275"/>
      <c r="B10" s="864"/>
      <c r="C10" s="884"/>
      <c r="D10" s="865"/>
      <c r="E10" s="895"/>
      <c r="F10" s="867" t="s">
        <v>2061</v>
      </c>
      <c r="G10" s="909" t="s">
        <v>170</v>
      </c>
      <c r="H10" s="910" t="s">
        <v>170</v>
      </c>
      <c r="I10" s="909" t="s">
        <v>176</v>
      </c>
      <c r="J10" s="932" t="s">
        <v>172</v>
      </c>
      <c r="K10" s="962" t="s">
        <v>173</v>
      </c>
      <c r="L10" s="932" t="s">
        <v>174</v>
      </c>
      <c r="M10" s="920" t="s">
        <v>175</v>
      </c>
      <c r="N10" s="939">
        <v>2</v>
      </c>
      <c r="O10" s="939">
        <v>0.8999999999999998</v>
      </c>
      <c r="P10" s="939"/>
      <c r="Q10" s="1053">
        <v>580.13200000000006</v>
      </c>
      <c r="R10" s="866"/>
      <c r="S10" s="950"/>
    </row>
    <row r="11" spans="1:19" ht="14.25">
      <c r="A11" s="275"/>
      <c r="B11" s="864"/>
      <c r="C11" s="884"/>
      <c r="D11" s="865"/>
      <c r="E11" s="896"/>
      <c r="F11" s="865"/>
      <c r="G11" s="911"/>
      <c r="H11" s="910"/>
      <c r="I11" s="911"/>
      <c r="J11" s="932"/>
      <c r="K11" s="963"/>
      <c r="L11" s="932"/>
      <c r="M11" s="921"/>
      <c r="N11" s="939"/>
      <c r="O11" s="939"/>
      <c r="P11" s="939"/>
      <c r="Q11" s="1053"/>
      <c r="R11" s="866" t="s">
        <v>178</v>
      </c>
      <c r="S11" s="950">
        <v>51804</v>
      </c>
    </row>
    <row r="12" spans="1:19" ht="15">
      <c r="A12" s="275"/>
      <c r="B12" s="864"/>
      <c r="C12" s="884"/>
      <c r="D12" s="865"/>
      <c r="E12" s="897" t="s">
        <v>180</v>
      </c>
      <c r="F12" s="868"/>
      <c r="G12" s="912"/>
      <c r="H12" s="912"/>
      <c r="I12" s="912"/>
      <c r="J12" s="933"/>
      <c r="K12" s="964"/>
      <c r="L12" s="933"/>
      <c r="M12" s="922"/>
      <c r="N12" s="940">
        <v>3.4499999999999997</v>
      </c>
      <c r="O12" s="940">
        <v>1.8999999999999997</v>
      </c>
      <c r="P12" s="940">
        <v>2.1</v>
      </c>
      <c r="Q12" s="1054">
        <v>795.93200000000002</v>
      </c>
      <c r="R12" s="869"/>
      <c r="S12" s="951"/>
    </row>
    <row r="13" spans="1:19" ht="14.25">
      <c r="A13" s="275"/>
      <c r="B13" s="864"/>
      <c r="C13" s="884"/>
      <c r="D13" s="865"/>
      <c r="E13" s="898" t="s">
        <v>181</v>
      </c>
      <c r="F13" s="867" t="s">
        <v>183</v>
      </c>
      <c r="G13" s="909" t="s">
        <v>170</v>
      </c>
      <c r="H13" s="910" t="s">
        <v>170</v>
      </c>
      <c r="I13" s="909" t="s">
        <v>171</v>
      </c>
      <c r="J13" s="932" t="s">
        <v>172</v>
      </c>
      <c r="K13" s="962" t="s">
        <v>173</v>
      </c>
      <c r="L13" s="932" t="s">
        <v>1894</v>
      </c>
      <c r="M13" s="920" t="s">
        <v>1894</v>
      </c>
      <c r="N13" s="939">
        <v>2</v>
      </c>
      <c r="O13" s="939">
        <v>1.5</v>
      </c>
      <c r="P13" s="939"/>
      <c r="Q13" s="1053">
        <v>339.31</v>
      </c>
      <c r="R13" s="866"/>
      <c r="S13" s="952"/>
    </row>
    <row r="14" spans="1:19" ht="14.25">
      <c r="A14" s="275"/>
      <c r="B14" s="864"/>
      <c r="C14" s="884"/>
      <c r="D14" s="865"/>
      <c r="E14" s="895"/>
      <c r="F14" s="865"/>
      <c r="G14" s="909"/>
      <c r="H14" s="910"/>
      <c r="I14" s="909"/>
      <c r="J14" s="932"/>
      <c r="K14" s="962"/>
      <c r="L14" s="932"/>
      <c r="M14" s="920"/>
      <c r="N14" s="939"/>
      <c r="O14" s="939"/>
      <c r="P14" s="939"/>
      <c r="Q14" s="1053"/>
      <c r="R14" s="866" t="s">
        <v>178</v>
      </c>
      <c r="S14" s="952">
        <v>30517</v>
      </c>
    </row>
    <row r="15" spans="1:19" ht="14.25">
      <c r="A15" s="275"/>
      <c r="B15" s="864"/>
      <c r="C15" s="884"/>
      <c r="D15" s="865"/>
      <c r="E15" s="895"/>
      <c r="F15" s="867" t="s">
        <v>1704</v>
      </c>
      <c r="G15" s="909" t="s">
        <v>170</v>
      </c>
      <c r="H15" s="910" t="s">
        <v>170</v>
      </c>
      <c r="I15" s="909" t="s">
        <v>171</v>
      </c>
      <c r="J15" s="932" t="s">
        <v>172</v>
      </c>
      <c r="K15" s="962" t="s">
        <v>173</v>
      </c>
      <c r="L15" s="932" t="s">
        <v>1894</v>
      </c>
      <c r="M15" s="920" t="s">
        <v>1894</v>
      </c>
      <c r="N15" s="939">
        <v>2</v>
      </c>
      <c r="O15" s="939">
        <v>1.5</v>
      </c>
      <c r="P15" s="939"/>
      <c r="Q15" s="1053">
        <v>407.221</v>
      </c>
      <c r="R15" s="866"/>
      <c r="S15" s="952"/>
    </row>
    <row r="16" spans="1:19" ht="14.25">
      <c r="A16" s="275"/>
      <c r="B16" s="864"/>
      <c r="C16" s="884"/>
      <c r="D16" s="865"/>
      <c r="E16" s="895"/>
      <c r="F16" s="865"/>
      <c r="G16" s="909"/>
      <c r="H16" s="910"/>
      <c r="I16" s="909"/>
      <c r="J16" s="932"/>
      <c r="K16" s="962"/>
      <c r="L16" s="932"/>
      <c r="M16" s="920"/>
      <c r="N16" s="939"/>
      <c r="O16" s="939"/>
      <c r="P16" s="939"/>
      <c r="Q16" s="1053"/>
      <c r="R16" s="866" t="s">
        <v>178</v>
      </c>
      <c r="S16" s="952">
        <v>35663</v>
      </c>
    </row>
    <row r="17" spans="1:19" ht="14.25">
      <c r="A17" s="275"/>
      <c r="B17" s="864"/>
      <c r="C17" s="884"/>
      <c r="D17" s="865"/>
      <c r="E17" s="895"/>
      <c r="F17" s="867" t="s">
        <v>1898</v>
      </c>
      <c r="G17" s="909" t="s">
        <v>170</v>
      </c>
      <c r="H17" s="910" t="s">
        <v>170</v>
      </c>
      <c r="I17" s="909" t="s">
        <v>171</v>
      </c>
      <c r="J17" s="932" t="s">
        <v>172</v>
      </c>
      <c r="K17" s="962" t="s">
        <v>173</v>
      </c>
      <c r="L17" s="932" t="s">
        <v>1894</v>
      </c>
      <c r="M17" s="920" t="s">
        <v>1894</v>
      </c>
      <c r="N17" s="939">
        <v>1.25</v>
      </c>
      <c r="O17" s="939">
        <v>0.6</v>
      </c>
      <c r="P17" s="939"/>
      <c r="Q17" s="1053">
        <v>43.112000000000002</v>
      </c>
      <c r="R17" s="866"/>
      <c r="S17" s="952"/>
    </row>
    <row r="18" spans="1:19" ht="14.25">
      <c r="A18" s="275"/>
      <c r="B18" s="864"/>
      <c r="C18" s="884"/>
      <c r="D18" s="865"/>
      <c r="E18" s="896"/>
      <c r="F18" s="865"/>
      <c r="G18" s="911"/>
      <c r="H18" s="910"/>
      <c r="I18" s="911"/>
      <c r="J18" s="932"/>
      <c r="K18" s="963"/>
      <c r="L18" s="932"/>
      <c r="M18" s="921"/>
      <c r="N18" s="939"/>
      <c r="O18" s="939"/>
      <c r="P18" s="939"/>
      <c r="Q18" s="1053"/>
      <c r="R18" s="866" t="s">
        <v>178</v>
      </c>
      <c r="S18" s="952">
        <v>3847</v>
      </c>
    </row>
    <row r="19" spans="1:19" ht="15">
      <c r="A19" s="275"/>
      <c r="B19" s="864"/>
      <c r="C19" s="884"/>
      <c r="D19" s="865"/>
      <c r="E19" s="897" t="s">
        <v>187</v>
      </c>
      <c r="F19" s="868"/>
      <c r="G19" s="912"/>
      <c r="H19" s="912"/>
      <c r="I19" s="912"/>
      <c r="J19" s="933"/>
      <c r="K19" s="964"/>
      <c r="L19" s="933"/>
      <c r="M19" s="922"/>
      <c r="N19" s="940">
        <v>5.2500000000000018</v>
      </c>
      <c r="O19" s="940">
        <v>3.5999999999999979</v>
      </c>
      <c r="P19" s="940">
        <v>4.0650000000000004</v>
      </c>
      <c r="Q19" s="1054">
        <v>789.64299999999992</v>
      </c>
      <c r="R19" s="869"/>
      <c r="S19" s="951"/>
    </row>
    <row r="20" spans="1:19" ht="14.25">
      <c r="A20" s="275"/>
      <c r="B20" s="864"/>
      <c r="C20" s="884"/>
      <c r="D20" s="865"/>
      <c r="E20" s="898" t="s">
        <v>2062</v>
      </c>
      <c r="F20" s="867" t="s">
        <v>240</v>
      </c>
      <c r="G20" s="909" t="s">
        <v>170</v>
      </c>
      <c r="H20" s="910" t="s">
        <v>170</v>
      </c>
      <c r="I20" s="909" t="s">
        <v>171</v>
      </c>
      <c r="J20" s="932" t="s">
        <v>172</v>
      </c>
      <c r="K20" s="962" t="s">
        <v>173</v>
      </c>
      <c r="L20" s="932" t="s">
        <v>189</v>
      </c>
      <c r="M20" s="920" t="s">
        <v>190</v>
      </c>
      <c r="N20" s="939">
        <v>1.1000000000000001</v>
      </c>
      <c r="O20" s="939">
        <v>0.79999999999999993</v>
      </c>
      <c r="P20" s="939"/>
      <c r="Q20" s="1053">
        <v>230.68899999999999</v>
      </c>
      <c r="R20" s="866"/>
      <c r="S20" s="952"/>
    </row>
    <row r="21" spans="1:19" ht="14.25">
      <c r="A21" s="275"/>
      <c r="B21" s="864"/>
      <c r="C21" s="884"/>
      <c r="D21" s="865"/>
      <c r="E21" s="896"/>
      <c r="F21" s="865"/>
      <c r="G21" s="911"/>
      <c r="H21" s="910"/>
      <c r="I21" s="911"/>
      <c r="J21" s="932"/>
      <c r="K21" s="963"/>
      <c r="L21" s="932"/>
      <c r="M21" s="921"/>
      <c r="N21" s="939"/>
      <c r="O21" s="939"/>
      <c r="P21" s="939"/>
      <c r="Q21" s="1053"/>
      <c r="R21" s="866" t="s">
        <v>178</v>
      </c>
      <c r="S21" s="952">
        <v>18542</v>
      </c>
    </row>
    <row r="22" spans="1:19" ht="15">
      <c r="A22" s="275"/>
      <c r="B22" s="864"/>
      <c r="C22" s="884"/>
      <c r="D22" s="865"/>
      <c r="E22" s="897" t="s">
        <v>2063</v>
      </c>
      <c r="F22" s="868"/>
      <c r="G22" s="912"/>
      <c r="H22" s="912"/>
      <c r="I22" s="912"/>
      <c r="J22" s="933"/>
      <c r="K22" s="964"/>
      <c r="L22" s="933"/>
      <c r="M22" s="922"/>
      <c r="N22" s="940">
        <v>1.1000000000000001</v>
      </c>
      <c r="O22" s="940">
        <v>0.79999999999999993</v>
      </c>
      <c r="P22" s="940">
        <v>0.83</v>
      </c>
      <c r="Q22" s="1054">
        <v>230.68899999999999</v>
      </c>
      <c r="R22" s="869"/>
      <c r="S22" s="951"/>
    </row>
    <row r="23" spans="1:19" ht="15">
      <c r="A23" s="275"/>
      <c r="B23" s="864"/>
      <c r="C23" s="884"/>
      <c r="D23" s="892" t="s">
        <v>191</v>
      </c>
      <c r="E23" s="899"/>
      <c r="F23" s="865"/>
      <c r="G23" s="910"/>
      <c r="H23" s="910"/>
      <c r="I23" s="910"/>
      <c r="J23" s="932"/>
      <c r="K23" s="965"/>
      <c r="L23" s="932"/>
      <c r="M23" s="923"/>
      <c r="N23" s="939">
        <v>9.8000000000000043</v>
      </c>
      <c r="O23" s="939">
        <v>6.3</v>
      </c>
      <c r="P23" s="939"/>
      <c r="Q23" s="1053">
        <v>1816.2640000000001</v>
      </c>
      <c r="R23" s="866"/>
      <c r="S23" s="952"/>
    </row>
    <row r="24" spans="1:19" ht="14.25">
      <c r="A24" s="275"/>
      <c r="B24" s="864"/>
      <c r="C24" s="884"/>
      <c r="D24" s="867" t="s">
        <v>192</v>
      </c>
      <c r="E24" s="898" t="s">
        <v>196</v>
      </c>
      <c r="F24" s="867" t="s">
        <v>193</v>
      </c>
      <c r="G24" s="909" t="s">
        <v>194</v>
      </c>
      <c r="H24" s="910" t="s">
        <v>194</v>
      </c>
      <c r="I24" s="909" t="s">
        <v>171</v>
      </c>
      <c r="J24" s="932" t="s">
        <v>172</v>
      </c>
      <c r="K24" s="962" t="s">
        <v>173</v>
      </c>
      <c r="L24" s="932" t="s">
        <v>182</v>
      </c>
      <c r="M24" s="920" t="s">
        <v>182</v>
      </c>
      <c r="N24" s="939">
        <v>1.2529999999999994</v>
      </c>
      <c r="O24" s="939">
        <v>1.1499999999999999</v>
      </c>
      <c r="P24" s="939"/>
      <c r="Q24" s="1053">
        <v>7215.4720000000007</v>
      </c>
      <c r="R24" s="866"/>
      <c r="S24" s="952"/>
    </row>
    <row r="25" spans="1:19" ht="14.25">
      <c r="A25" s="275"/>
      <c r="B25" s="864"/>
      <c r="C25" s="884"/>
      <c r="D25" s="865"/>
      <c r="E25" s="895"/>
      <c r="F25" s="867" t="s">
        <v>195</v>
      </c>
      <c r="G25" s="909" t="s">
        <v>194</v>
      </c>
      <c r="H25" s="910" t="s">
        <v>194</v>
      </c>
      <c r="I25" s="909" t="s">
        <v>171</v>
      </c>
      <c r="J25" s="932" t="s">
        <v>172</v>
      </c>
      <c r="K25" s="962" t="s">
        <v>173</v>
      </c>
      <c r="L25" s="932" t="s">
        <v>182</v>
      </c>
      <c r="M25" s="920" t="s">
        <v>182</v>
      </c>
      <c r="N25" s="939">
        <v>1.2529999999999994</v>
      </c>
      <c r="O25" s="939">
        <v>1.1499999999999999</v>
      </c>
      <c r="P25" s="939"/>
      <c r="Q25" s="1053">
        <v>5602.6130000000003</v>
      </c>
      <c r="R25" s="866"/>
      <c r="S25" s="952"/>
    </row>
    <row r="26" spans="1:19" ht="14.25">
      <c r="A26" s="275"/>
      <c r="B26" s="864"/>
      <c r="C26" s="884"/>
      <c r="D26" s="865"/>
      <c r="E26" s="895"/>
      <c r="F26" s="867" t="s">
        <v>197</v>
      </c>
      <c r="G26" s="909" t="s">
        <v>194</v>
      </c>
      <c r="H26" s="910" t="s">
        <v>194</v>
      </c>
      <c r="I26" s="909" t="s">
        <v>171</v>
      </c>
      <c r="J26" s="932" t="s">
        <v>172</v>
      </c>
      <c r="K26" s="962" t="s">
        <v>173</v>
      </c>
      <c r="L26" s="932" t="s">
        <v>182</v>
      </c>
      <c r="M26" s="920" t="s">
        <v>182</v>
      </c>
      <c r="N26" s="939">
        <v>1.2529999999999994</v>
      </c>
      <c r="O26" s="939">
        <v>1.1499999999999999</v>
      </c>
      <c r="P26" s="939"/>
      <c r="Q26" s="1053">
        <v>3759.607</v>
      </c>
      <c r="R26" s="866"/>
      <c r="S26" s="952"/>
    </row>
    <row r="27" spans="1:19" ht="14.25">
      <c r="A27" s="275"/>
      <c r="B27" s="864"/>
      <c r="C27" s="884"/>
      <c r="D27" s="865"/>
      <c r="E27" s="896"/>
      <c r="F27" s="867" t="s">
        <v>198</v>
      </c>
      <c r="G27" s="911" t="s">
        <v>194</v>
      </c>
      <c r="H27" s="910" t="s">
        <v>194</v>
      </c>
      <c r="I27" s="911" t="s">
        <v>171</v>
      </c>
      <c r="J27" s="932" t="s">
        <v>172</v>
      </c>
      <c r="K27" s="963" t="s">
        <v>173</v>
      </c>
      <c r="L27" s="932" t="s">
        <v>182</v>
      </c>
      <c r="M27" s="921" t="s">
        <v>182</v>
      </c>
      <c r="N27" s="939">
        <v>1.2529999999999994</v>
      </c>
      <c r="O27" s="939">
        <v>1.1499999999999999</v>
      </c>
      <c r="P27" s="939"/>
      <c r="Q27" s="1053">
        <v>7504.8720000000003</v>
      </c>
      <c r="R27" s="866"/>
      <c r="S27" s="952"/>
    </row>
    <row r="28" spans="1:19" ht="15">
      <c r="A28" s="275"/>
      <c r="B28" s="864"/>
      <c r="C28" s="884"/>
      <c r="D28" s="865"/>
      <c r="E28" s="897" t="s">
        <v>199</v>
      </c>
      <c r="F28" s="868"/>
      <c r="G28" s="912"/>
      <c r="H28" s="912"/>
      <c r="I28" s="912"/>
      <c r="J28" s="933"/>
      <c r="K28" s="964"/>
      <c r="L28" s="933"/>
      <c r="M28" s="922"/>
      <c r="N28" s="940">
        <v>5.0119999999999996</v>
      </c>
      <c r="O28" s="940">
        <v>4.5999999999999961</v>
      </c>
      <c r="P28" s="940">
        <v>4.4630000000000001</v>
      </c>
      <c r="Q28" s="1054">
        <v>24082.564000000002</v>
      </c>
      <c r="R28" s="869"/>
      <c r="S28" s="951"/>
    </row>
    <row r="29" spans="1:19" ht="14.25">
      <c r="A29" s="275"/>
      <c r="B29" s="864"/>
      <c r="C29" s="884"/>
      <c r="D29" s="865"/>
      <c r="E29" s="898" t="s">
        <v>200</v>
      </c>
      <c r="F29" s="867" t="s">
        <v>193</v>
      </c>
      <c r="G29" s="909" t="s">
        <v>194</v>
      </c>
      <c r="H29" s="910" t="s">
        <v>194</v>
      </c>
      <c r="I29" s="909" t="s">
        <v>176</v>
      </c>
      <c r="J29" s="932" t="s">
        <v>172</v>
      </c>
      <c r="K29" s="962" t="s">
        <v>173</v>
      </c>
      <c r="L29" s="932" t="s">
        <v>201</v>
      </c>
      <c r="M29" s="920" t="s">
        <v>202</v>
      </c>
      <c r="N29" s="939">
        <v>2.8369999999999997</v>
      </c>
      <c r="O29" s="939">
        <v>2.600000000000001</v>
      </c>
      <c r="P29" s="939"/>
      <c r="Q29" s="1053">
        <v>6224.9080000000004</v>
      </c>
      <c r="R29" s="866"/>
      <c r="S29" s="952"/>
    </row>
    <row r="30" spans="1:19" ht="14.25">
      <c r="A30" s="275"/>
      <c r="B30" s="864"/>
      <c r="C30" s="884"/>
      <c r="D30" s="865"/>
      <c r="E30" s="896"/>
      <c r="F30" s="867" t="s">
        <v>195</v>
      </c>
      <c r="G30" s="911" t="s">
        <v>194</v>
      </c>
      <c r="H30" s="910" t="s">
        <v>194</v>
      </c>
      <c r="I30" s="911" t="s">
        <v>176</v>
      </c>
      <c r="J30" s="932" t="s">
        <v>172</v>
      </c>
      <c r="K30" s="963" t="s">
        <v>173</v>
      </c>
      <c r="L30" s="932" t="s">
        <v>201</v>
      </c>
      <c r="M30" s="921" t="s">
        <v>202</v>
      </c>
      <c r="N30" s="939">
        <v>2.8369999999999997</v>
      </c>
      <c r="O30" s="939">
        <v>2.600000000000001</v>
      </c>
      <c r="P30" s="939"/>
      <c r="Q30" s="1053">
        <v>18580.546999999999</v>
      </c>
      <c r="R30" s="866"/>
      <c r="S30" s="952"/>
    </row>
    <row r="31" spans="1:19" ht="15">
      <c r="A31" s="275"/>
      <c r="B31" s="864"/>
      <c r="C31" s="884"/>
      <c r="D31" s="865"/>
      <c r="E31" s="897" t="s">
        <v>203</v>
      </c>
      <c r="F31" s="868"/>
      <c r="G31" s="912"/>
      <c r="H31" s="912"/>
      <c r="I31" s="912"/>
      <c r="J31" s="933"/>
      <c r="K31" s="964"/>
      <c r="L31" s="933"/>
      <c r="M31" s="922"/>
      <c r="N31" s="940">
        <v>5.6740000000000013</v>
      </c>
      <c r="O31" s="940">
        <v>5.200000000000002</v>
      </c>
      <c r="P31" s="940">
        <v>4.3949999999999996</v>
      </c>
      <c r="Q31" s="1054">
        <v>24805.455000000002</v>
      </c>
      <c r="R31" s="869"/>
      <c r="S31" s="951"/>
    </row>
    <row r="32" spans="1:19" ht="14.25">
      <c r="A32" s="275"/>
      <c r="B32" s="864"/>
      <c r="C32" s="884"/>
      <c r="D32" s="865"/>
      <c r="E32" s="898" t="s">
        <v>1705</v>
      </c>
      <c r="F32" s="867" t="s">
        <v>240</v>
      </c>
      <c r="G32" s="909" t="s">
        <v>194</v>
      </c>
      <c r="H32" s="910" t="s">
        <v>194</v>
      </c>
      <c r="I32" s="909" t="s">
        <v>176</v>
      </c>
      <c r="J32" s="932" t="s">
        <v>172</v>
      </c>
      <c r="K32" s="962" t="s">
        <v>173</v>
      </c>
      <c r="L32" s="932" t="s">
        <v>189</v>
      </c>
      <c r="M32" s="920" t="s">
        <v>190</v>
      </c>
      <c r="N32" s="939">
        <v>0</v>
      </c>
      <c r="O32" s="939">
        <v>0</v>
      </c>
      <c r="P32" s="939"/>
      <c r="Q32" s="1053">
        <v>0</v>
      </c>
      <c r="R32" s="866"/>
      <c r="S32" s="952"/>
    </row>
    <row r="33" spans="1:19" ht="14.25">
      <c r="A33" s="275"/>
      <c r="B33" s="864"/>
      <c r="C33" s="884"/>
      <c r="D33" s="865"/>
      <c r="E33" s="896"/>
      <c r="F33" s="867" t="s">
        <v>243</v>
      </c>
      <c r="G33" s="911" t="s">
        <v>194</v>
      </c>
      <c r="H33" s="910" t="s">
        <v>194</v>
      </c>
      <c r="I33" s="911" t="s">
        <v>176</v>
      </c>
      <c r="J33" s="932" t="s">
        <v>172</v>
      </c>
      <c r="K33" s="963" t="s">
        <v>173</v>
      </c>
      <c r="L33" s="932" t="s">
        <v>189</v>
      </c>
      <c r="M33" s="921" t="s">
        <v>190</v>
      </c>
      <c r="N33" s="939">
        <v>0</v>
      </c>
      <c r="O33" s="939">
        <v>0</v>
      </c>
      <c r="P33" s="939"/>
      <c r="Q33" s="1053">
        <v>0</v>
      </c>
      <c r="R33" s="866"/>
      <c r="S33" s="952"/>
    </row>
    <row r="34" spans="1:19" ht="15">
      <c r="A34" s="275"/>
      <c r="B34" s="864"/>
      <c r="C34" s="884"/>
      <c r="D34" s="865"/>
      <c r="E34" s="897" t="s">
        <v>1706</v>
      </c>
      <c r="F34" s="868"/>
      <c r="G34" s="912"/>
      <c r="H34" s="912"/>
      <c r="I34" s="912"/>
      <c r="J34" s="933"/>
      <c r="K34" s="964"/>
      <c r="L34" s="933"/>
      <c r="M34" s="922"/>
      <c r="N34" s="940">
        <v>0</v>
      </c>
      <c r="O34" s="940">
        <v>0</v>
      </c>
      <c r="P34" s="940">
        <v>0</v>
      </c>
      <c r="Q34" s="1054">
        <v>0</v>
      </c>
      <c r="R34" s="869"/>
      <c r="S34" s="951"/>
    </row>
    <row r="35" spans="1:19" ht="14.25">
      <c r="A35" s="275"/>
      <c r="B35" s="864"/>
      <c r="C35" s="884"/>
      <c r="D35" s="865"/>
      <c r="E35" s="898" t="s">
        <v>2064</v>
      </c>
      <c r="F35" s="867" t="s">
        <v>193</v>
      </c>
      <c r="G35" s="909" t="s">
        <v>194</v>
      </c>
      <c r="H35" s="910" t="s">
        <v>194</v>
      </c>
      <c r="I35" s="909" t="s">
        <v>176</v>
      </c>
      <c r="J35" s="932" t="s">
        <v>172</v>
      </c>
      <c r="K35" s="962" t="s">
        <v>177</v>
      </c>
      <c r="L35" s="932" t="s">
        <v>174</v>
      </c>
      <c r="M35" s="920" t="s">
        <v>2065</v>
      </c>
      <c r="N35" s="939">
        <v>0</v>
      </c>
      <c r="O35" s="939">
        <v>0</v>
      </c>
      <c r="P35" s="939"/>
      <c r="Q35" s="1053">
        <v>0</v>
      </c>
      <c r="R35" s="866"/>
      <c r="S35" s="952"/>
    </row>
    <row r="36" spans="1:19" ht="14.25">
      <c r="A36" s="275"/>
      <c r="B36" s="864"/>
      <c r="C36" s="884"/>
      <c r="D36" s="865"/>
      <c r="E36" s="896"/>
      <c r="F36" s="867" t="s">
        <v>195</v>
      </c>
      <c r="G36" s="911" t="s">
        <v>194</v>
      </c>
      <c r="H36" s="910" t="s">
        <v>194</v>
      </c>
      <c r="I36" s="911" t="s">
        <v>176</v>
      </c>
      <c r="J36" s="932" t="s">
        <v>172</v>
      </c>
      <c r="K36" s="963" t="s">
        <v>177</v>
      </c>
      <c r="L36" s="932" t="s">
        <v>174</v>
      </c>
      <c r="M36" s="921" t="s">
        <v>2065</v>
      </c>
      <c r="N36" s="939">
        <v>0</v>
      </c>
      <c r="O36" s="939">
        <v>0</v>
      </c>
      <c r="P36" s="939"/>
      <c r="Q36" s="1053">
        <v>0</v>
      </c>
      <c r="R36" s="866"/>
      <c r="S36" s="952"/>
    </row>
    <row r="37" spans="1:19" ht="15">
      <c r="A37" s="275"/>
      <c r="B37" s="864"/>
      <c r="C37" s="884"/>
      <c r="D37" s="865"/>
      <c r="E37" s="897" t="s">
        <v>2066</v>
      </c>
      <c r="F37" s="868"/>
      <c r="G37" s="912"/>
      <c r="H37" s="912"/>
      <c r="I37" s="912"/>
      <c r="J37" s="933"/>
      <c r="K37" s="964"/>
      <c r="L37" s="933"/>
      <c r="M37" s="922"/>
      <c r="N37" s="940">
        <v>0</v>
      </c>
      <c r="O37" s="940">
        <v>0</v>
      </c>
      <c r="P37" s="940">
        <v>0</v>
      </c>
      <c r="Q37" s="1054">
        <v>0</v>
      </c>
      <c r="R37" s="869"/>
      <c r="S37" s="951"/>
    </row>
    <row r="38" spans="1:19" ht="14.25">
      <c r="A38" s="275"/>
      <c r="B38" s="864"/>
      <c r="C38" s="884"/>
      <c r="D38" s="865"/>
      <c r="E38" s="900" t="s">
        <v>2245</v>
      </c>
      <c r="F38" s="867" t="s">
        <v>240</v>
      </c>
      <c r="G38" s="911" t="s">
        <v>194</v>
      </c>
      <c r="H38" s="910" t="s">
        <v>194</v>
      </c>
      <c r="I38" s="911" t="s">
        <v>171</v>
      </c>
      <c r="J38" s="932" t="s">
        <v>172</v>
      </c>
      <c r="K38" s="963" t="s">
        <v>173</v>
      </c>
      <c r="L38" s="932" t="s">
        <v>182</v>
      </c>
      <c r="M38" s="921" t="s">
        <v>2246</v>
      </c>
      <c r="N38" s="939">
        <v>8.2000000000000003E-2</v>
      </c>
      <c r="O38" s="939">
        <v>7.0000000000000007E-2</v>
      </c>
      <c r="P38" s="939"/>
      <c r="Q38" s="1053">
        <v>28.88</v>
      </c>
      <c r="R38" s="866"/>
      <c r="S38" s="952"/>
    </row>
    <row r="39" spans="1:19" ht="15">
      <c r="A39" s="275"/>
      <c r="B39" s="864"/>
      <c r="C39" s="884"/>
      <c r="D39" s="865"/>
      <c r="E39" s="897" t="s">
        <v>2247</v>
      </c>
      <c r="F39" s="868"/>
      <c r="G39" s="912"/>
      <c r="H39" s="912"/>
      <c r="I39" s="912"/>
      <c r="J39" s="933"/>
      <c r="K39" s="964"/>
      <c r="L39" s="933"/>
      <c r="M39" s="922"/>
      <c r="N39" s="940">
        <v>8.2000000000000003E-2</v>
      </c>
      <c r="O39" s="940">
        <v>7.0000000000000007E-2</v>
      </c>
      <c r="P39" s="940">
        <v>4.5999999999999999E-2</v>
      </c>
      <c r="Q39" s="1054">
        <v>28.88</v>
      </c>
      <c r="R39" s="869"/>
      <c r="S39" s="951"/>
    </row>
    <row r="40" spans="1:19" ht="15">
      <c r="A40" s="275"/>
      <c r="B40" s="864"/>
      <c r="C40" s="886"/>
      <c r="D40" s="892" t="s">
        <v>204</v>
      </c>
      <c r="E40" s="899"/>
      <c r="F40" s="865"/>
      <c r="G40" s="910"/>
      <c r="H40" s="910"/>
      <c r="I40" s="910"/>
      <c r="J40" s="932"/>
      <c r="K40" s="965"/>
      <c r="L40" s="932"/>
      <c r="M40" s="923"/>
      <c r="N40" s="939">
        <v>10.768000000000006</v>
      </c>
      <c r="O40" s="939">
        <v>9.8699999999999992</v>
      </c>
      <c r="P40" s="939"/>
      <c r="Q40" s="1053">
        <v>48916.898999999998</v>
      </c>
      <c r="R40" s="866"/>
      <c r="S40" s="952"/>
    </row>
    <row r="41" spans="1:19" ht="15">
      <c r="A41" s="275"/>
      <c r="B41" s="864"/>
      <c r="C41" s="883" t="s">
        <v>205</v>
      </c>
      <c r="D41" s="868"/>
      <c r="E41" s="901"/>
      <c r="F41" s="868"/>
      <c r="G41" s="912"/>
      <c r="H41" s="912"/>
      <c r="I41" s="912"/>
      <c r="J41" s="933"/>
      <c r="K41" s="964"/>
      <c r="L41" s="933"/>
      <c r="M41" s="922"/>
      <c r="N41" s="940">
        <v>20.56800000000004</v>
      </c>
      <c r="O41" s="940">
        <v>16.169999999999998</v>
      </c>
      <c r="P41" s="940"/>
      <c r="Q41" s="1054">
        <v>50733.163</v>
      </c>
      <c r="R41" s="869"/>
      <c r="S41" s="951"/>
    </row>
    <row r="42" spans="1:19" ht="14.25">
      <c r="A42" s="275"/>
      <c r="B42" s="864"/>
      <c r="C42" s="884" t="s">
        <v>1899</v>
      </c>
      <c r="D42" s="867" t="s">
        <v>167</v>
      </c>
      <c r="E42" s="898" t="s">
        <v>210</v>
      </c>
      <c r="F42" s="867"/>
      <c r="G42" s="909" t="s">
        <v>170</v>
      </c>
      <c r="H42" s="910" t="s">
        <v>170</v>
      </c>
      <c r="I42" s="909" t="s">
        <v>171</v>
      </c>
      <c r="J42" s="932" t="s">
        <v>172</v>
      </c>
      <c r="K42" s="962" t="s">
        <v>173</v>
      </c>
      <c r="L42" s="932" t="s">
        <v>201</v>
      </c>
      <c r="M42" s="920" t="s">
        <v>211</v>
      </c>
      <c r="N42" s="939">
        <v>0.74500000000000011</v>
      </c>
      <c r="O42" s="939">
        <v>0.64500000000000002</v>
      </c>
      <c r="P42" s="939"/>
      <c r="Q42" s="1053">
        <v>424.41899999999998</v>
      </c>
      <c r="R42" s="866"/>
      <c r="S42" s="952"/>
    </row>
    <row r="43" spans="1:19" ht="14.25">
      <c r="A43" s="276"/>
      <c r="B43" s="864"/>
      <c r="C43" s="884"/>
      <c r="D43" s="865"/>
      <c r="E43" s="896"/>
      <c r="F43" s="865"/>
      <c r="G43" s="911"/>
      <c r="H43" s="910"/>
      <c r="I43" s="911"/>
      <c r="J43" s="932"/>
      <c r="K43" s="963"/>
      <c r="L43" s="932"/>
      <c r="M43" s="921"/>
      <c r="N43" s="939"/>
      <c r="O43" s="939"/>
      <c r="P43" s="939"/>
      <c r="Q43" s="1053"/>
      <c r="R43" s="866" t="s">
        <v>178</v>
      </c>
      <c r="S43" s="952">
        <v>11058</v>
      </c>
    </row>
    <row r="44" spans="1:19" ht="15">
      <c r="A44" s="275"/>
      <c r="B44" s="864"/>
      <c r="C44" s="884"/>
      <c r="D44" s="865"/>
      <c r="E44" s="897" t="s">
        <v>212</v>
      </c>
      <c r="F44" s="868"/>
      <c r="G44" s="912"/>
      <c r="H44" s="912"/>
      <c r="I44" s="912"/>
      <c r="J44" s="933"/>
      <c r="K44" s="964"/>
      <c r="L44" s="933"/>
      <c r="M44" s="922"/>
      <c r="N44" s="940">
        <v>0.74500000000000011</v>
      </c>
      <c r="O44" s="940">
        <v>0.64500000000000002</v>
      </c>
      <c r="P44" s="940">
        <v>0.15</v>
      </c>
      <c r="Q44" s="1054">
        <v>424.41899999999998</v>
      </c>
      <c r="R44" s="869"/>
      <c r="S44" s="951"/>
    </row>
    <row r="45" spans="1:19" ht="14.25">
      <c r="A45" s="275"/>
      <c r="B45" s="864"/>
      <c r="C45" s="884"/>
      <c r="D45" s="865"/>
      <c r="E45" s="898" t="s">
        <v>213</v>
      </c>
      <c r="F45" s="867"/>
      <c r="G45" s="909" t="s">
        <v>170</v>
      </c>
      <c r="H45" s="910" t="s">
        <v>170</v>
      </c>
      <c r="I45" s="909" t="s">
        <v>171</v>
      </c>
      <c r="J45" s="932" t="s">
        <v>172</v>
      </c>
      <c r="K45" s="962" t="s">
        <v>173</v>
      </c>
      <c r="L45" s="932" t="s">
        <v>174</v>
      </c>
      <c r="M45" s="920" t="s">
        <v>214</v>
      </c>
      <c r="N45" s="939">
        <v>1.55</v>
      </c>
      <c r="O45" s="939">
        <v>1.45</v>
      </c>
      <c r="P45" s="939"/>
      <c r="Q45" s="1053">
        <v>1230.26</v>
      </c>
      <c r="R45" s="866"/>
      <c r="S45" s="952"/>
    </row>
    <row r="46" spans="1:19" ht="14.25">
      <c r="A46" s="275"/>
      <c r="B46" s="864"/>
      <c r="C46" s="884"/>
      <c r="D46" s="865"/>
      <c r="E46" s="896"/>
      <c r="F46" s="865"/>
      <c r="G46" s="911"/>
      <c r="H46" s="910"/>
      <c r="I46" s="911"/>
      <c r="J46" s="932"/>
      <c r="K46" s="963"/>
      <c r="L46" s="932"/>
      <c r="M46" s="921"/>
      <c r="N46" s="939"/>
      <c r="O46" s="939"/>
      <c r="P46" s="939"/>
      <c r="Q46" s="1053"/>
      <c r="R46" s="866" t="s">
        <v>178</v>
      </c>
      <c r="S46" s="952">
        <v>6737</v>
      </c>
    </row>
    <row r="47" spans="1:19" ht="15">
      <c r="A47" s="275"/>
      <c r="B47" s="864"/>
      <c r="C47" s="884"/>
      <c r="D47" s="865"/>
      <c r="E47" s="897" t="s">
        <v>215</v>
      </c>
      <c r="F47" s="868"/>
      <c r="G47" s="912"/>
      <c r="H47" s="912"/>
      <c r="I47" s="912"/>
      <c r="J47" s="933"/>
      <c r="K47" s="964"/>
      <c r="L47" s="933"/>
      <c r="M47" s="922"/>
      <c r="N47" s="940">
        <v>1.55</v>
      </c>
      <c r="O47" s="940">
        <v>1.45</v>
      </c>
      <c r="P47" s="940">
        <v>0.35399999999999998</v>
      </c>
      <c r="Q47" s="1054">
        <v>1230.26</v>
      </c>
      <c r="R47" s="869"/>
      <c r="S47" s="951"/>
    </row>
    <row r="48" spans="1:19" ht="15">
      <c r="A48" s="275"/>
      <c r="B48" s="864"/>
      <c r="C48" s="886"/>
      <c r="D48" s="892" t="s">
        <v>191</v>
      </c>
      <c r="E48" s="899"/>
      <c r="F48" s="865"/>
      <c r="G48" s="910"/>
      <c r="H48" s="910"/>
      <c r="I48" s="910"/>
      <c r="J48" s="932"/>
      <c r="K48" s="965"/>
      <c r="L48" s="932"/>
      <c r="M48" s="923"/>
      <c r="N48" s="939">
        <v>2.2950000000000004</v>
      </c>
      <c r="O48" s="939">
        <v>2.0950000000000002</v>
      </c>
      <c r="P48" s="939"/>
      <c r="Q48" s="1053">
        <v>1654.6789999999999</v>
      </c>
      <c r="R48" s="866"/>
      <c r="S48" s="952"/>
    </row>
    <row r="49" spans="1:19" ht="30">
      <c r="A49" s="275"/>
      <c r="B49" s="870"/>
      <c r="C49" s="883" t="s">
        <v>1900</v>
      </c>
      <c r="D49" s="868"/>
      <c r="E49" s="901"/>
      <c r="F49" s="868"/>
      <c r="G49" s="912"/>
      <c r="H49" s="912"/>
      <c r="I49" s="912"/>
      <c r="J49" s="933"/>
      <c r="K49" s="964"/>
      <c r="L49" s="933"/>
      <c r="M49" s="922"/>
      <c r="N49" s="940">
        <v>2.2950000000000004</v>
      </c>
      <c r="O49" s="940">
        <v>2.0950000000000002</v>
      </c>
      <c r="P49" s="940"/>
      <c r="Q49" s="1054">
        <v>1654.6789999999999</v>
      </c>
      <c r="R49" s="869"/>
      <c r="S49" s="951"/>
    </row>
    <row r="50" spans="1:19" ht="15">
      <c r="A50" s="275"/>
      <c r="B50" s="871" t="s">
        <v>216</v>
      </c>
      <c r="C50" s="887"/>
      <c r="D50" s="872"/>
      <c r="E50" s="902"/>
      <c r="F50" s="872"/>
      <c r="G50" s="913"/>
      <c r="H50" s="913"/>
      <c r="I50" s="913"/>
      <c r="J50" s="934"/>
      <c r="K50" s="966"/>
      <c r="L50" s="934"/>
      <c r="M50" s="924"/>
      <c r="N50" s="941">
        <v>22.863000000000042</v>
      </c>
      <c r="O50" s="941">
        <v>18.265000000000011</v>
      </c>
      <c r="P50" s="941"/>
      <c r="Q50" s="1055">
        <v>52387.841999999975</v>
      </c>
      <c r="R50" s="873"/>
      <c r="S50" s="953"/>
    </row>
    <row r="51" spans="1:19" ht="15">
      <c r="A51" s="275"/>
      <c r="B51" s="874" t="s">
        <v>1</v>
      </c>
      <c r="C51" s="884" t="s">
        <v>217</v>
      </c>
      <c r="D51" s="867" t="s">
        <v>192</v>
      </c>
      <c r="E51" s="900" t="s">
        <v>218</v>
      </c>
      <c r="F51" s="867" t="s">
        <v>219</v>
      </c>
      <c r="G51" s="911" t="s">
        <v>194</v>
      </c>
      <c r="H51" s="910" t="s">
        <v>194</v>
      </c>
      <c r="I51" s="911" t="s">
        <v>176</v>
      </c>
      <c r="J51" s="932" t="s">
        <v>172</v>
      </c>
      <c r="K51" s="963" t="s">
        <v>173</v>
      </c>
      <c r="L51" s="932" t="s">
        <v>220</v>
      </c>
      <c r="M51" s="921" t="s">
        <v>221</v>
      </c>
      <c r="N51" s="939">
        <v>3</v>
      </c>
      <c r="O51" s="939">
        <v>1.1499999999999999</v>
      </c>
      <c r="P51" s="939"/>
      <c r="Q51" s="1053">
        <v>9132.0439999999999</v>
      </c>
      <c r="R51" s="866"/>
      <c r="S51" s="952"/>
    </row>
    <row r="52" spans="1:19" ht="15">
      <c r="A52" s="275"/>
      <c r="B52" s="864"/>
      <c r="C52" s="884"/>
      <c r="D52" s="865"/>
      <c r="E52" s="897" t="s">
        <v>222</v>
      </c>
      <c r="F52" s="868"/>
      <c r="G52" s="912"/>
      <c r="H52" s="912"/>
      <c r="I52" s="912"/>
      <c r="J52" s="933"/>
      <c r="K52" s="964"/>
      <c r="L52" s="933"/>
      <c r="M52" s="922"/>
      <c r="N52" s="940">
        <v>3</v>
      </c>
      <c r="O52" s="940">
        <v>1.1499999999999999</v>
      </c>
      <c r="P52" s="940">
        <v>1.214</v>
      </c>
      <c r="Q52" s="1054">
        <v>9132.0439999999999</v>
      </c>
      <c r="R52" s="869"/>
      <c r="S52" s="951"/>
    </row>
    <row r="53" spans="1:19" ht="15">
      <c r="A53" s="275"/>
      <c r="B53" s="864"/>
      <c r="C53" s="886"/>
      <c r="D53" s="892" t="s">
        <v>204</v>
      </c>
      <c r="E53" s="899"/>
      <c r="F53" s="865"/>
      <c r="G53" s="910"/>
      <c r="H53" s="910"/>
      <c r="I53" s="910"/>
      <c r="J53" s="932"/>
      <c r="K53" s="965"/>
      <c r="L53" s="932"/>
      <c r="M53" s="923"/>
      <c r="N53" s="939">
        <v>3</v>
      </c>
      <c r="O53" s="939">
        <v>1.1499999999999999</v>
      </c>
      <c r="P53" s="939"/>
      <c r="Q53" s="1053">
        <v>9132.0439999999999</v>
      </c>
      <c r="R53" s="866"/>
      <c r="S53" s="952"/>
    </row>
    <row r="54" spans="1:19" ht="30">
      <c r="A54" s="275"/>
      <c r="B54" s="864"/>
      <c r="C54" s="883" t="s">
        <v>223</v>
      </c>
      <c r="D54" s="868"/>
      <c r="E54" s="901"/>
      <c r="F54" s="868"/>
      <c r="G54" s="912"/>
      <c r="H54" s="912"/>
      <c r="I54" s="912"/>
      <c r="J54" s="933"/>
      <c r="K54" s="964"/>
      <c r="L54" s="933"/>
      <c r="M54" s="922"/>
      <c r="N54" s="940">
        <v>3</v>
      </c>
      <c r="O54" s="940">
        <v>1.1499999999999999</v>
      </c>
      <c r="P54" s="940"/>
      <c r="Q54" s="1054">
        <v>9132.0439999999999</v>
      </c>
      <c r="R54" s="869"/>
      <c r="S54" s="951"/>
    </row>
    <row r="55" spans="1:19" ht="14.25">
      <c r="A55" s="275"/>
      <c r="B55" s="864"/>
      <c r="C55" s="884" t="s">
        <v>249</v>
      </c>
      <c r="D55" s="867" t="s">
        <v>192</v>
      </c>
      <c r="E55" s="898" t="s">
        <v>1707</v>
      </c>
      <c r="F55" s="867" t="s">
        <v>240</v>
      </c>
      <c r="G55" s="909" t="s">
        <v>194</v>
      </c>
      <c r="H55" s="910" t="s">
        <v>194</v>
      </c>
      <c r="I55" s="909" t="s">
        <v>176</v>
      </c>
      <c r="J55" s="932" t="s">
        <v>238</v>
      </c>
      <c r="K55" s="962" t="s">
        <v>173</v>
      </c>
      <c r="L55" s="932" t="s">
        <v>250</v>
      </c>
      <c r="M55" s="920" t="s">
        <v>251</v>
      </c>
      <c r="N55" s="939">
        <v>1.3850000000000005</v>
      </c>
      <c r="O55" s="939">
        <v>1.3099999999999998</v>
      </c>
      <c r="P55" s="939"/>
      <c r="Q55" s="1053">
        <v>9760.3729999999996</v>
      </c>
      <c r="R55" s="866"/>
      <c r="S55" s="952"/>
    </row>
    <row r="56" spans="1:19" ht="14.25">
      <c r="A56" s="275"/>
      <c r="B56" s="864"/>
      <c r="C56" s="884"/>
      <c r="D56" s="865"/>
      <c r="E56" s="895"/>
      <c r="F56" s="867" t="s">
        <v>243</v>
      </c>
      <c r="G56" s="909" t="s">
        <v>194</v>
      </c>
      <c r="H56" s="910" t="s">
        <v>194</v>
      </c>
      <c r="I56" s="909" t="s">
        <v>176</v>
      </c>
      <c r="J56" s="932" t="s">
        <v>238</v>
      </c>
      <c r="K56" s="962" t="s">
        <v>173</v>
      </c>
      <c r="L56" s="932" t="s">
        <v>250</v>
      </c>
      <c r="M56" s="920" t="s">
        <v>251</v>
      </c>
      <c r="N56" s="939">
        <v>1.3850000000000005</v>
      </c>
      <c r="O56" s="939">
        <v>1.3000000000000005</v>
      </c>
      <c r="P56" s="939"/>
      <c r="Q56" s="1053">
        <v>7321.6660000000002</v>
      </c>
      <c r="R56" s="866"/>
      <c r="S56" s="952"/>
    </row>
    <row r="57" spans="1:19" ht="14.25">
      <c r="A57" s="275"/>
      <c r="B57" s="864"/>
      <c r="C57" s="884"/>
      <c r="D57" s="865"/>
      <c r="E57" s="896"/>
      <c r="F57" s="867" t="s">
        <v>244</v>
      </c>
      <c r="G57" s="911" t="s">
        <v>194</v>
      </c>
      <c r="H57" s="910" t="s">
        <v>194</v>
      </c>
      <c r="I57" s="911" t="s">
        <v>176</v>
      </c>
      <c r="J57" s="932" t="s">
        <v>238</v>
      </c>
      <c r="K57" s="963" t="s">
        <v>173</v>
      </c>
      <c r="L57" s="932" t="s">
        <v>250</v>
      </c>
      <c r="M57" s="921" t="s">
        <v>251</v>
      </c>
      <c r="N57" s="939">
        <v>1.3850000000000005</v>
      </c>
      <c r="O57" s="939">
        <v>1.3000000000000005</v>
      </c>
      <c r="P57" s="939"/>
      <c r="Q57" s="1053">
        <v>6198.6620000000003</v>
      </c>
      <c r="R57" s="866"/>
      <c r="S57" s="952"/>
    </row>
    <row r="58" spans="1:19" ht="15">
      <c r="A58" s="275"/>
      <c r="B58" s="864"/>
      <c r="C58" s="884"/>
      <c r="D58" s="865"/>
      <c r="E58" s="897" t="s">
        <v>1708</v>
      </c>
      <c r="F58" s="868"/>
      <c r="G58" s="912"/>
      <c r="H58" s="912"/>
      <c r="I58" s="912"/>
      <c r="J58" s="933"/>
      <c r="K58" s="964"/>
      <c r="L58" s="933"/>
      <c r="M58" s="922"/>
      <c r="N58" s="940">
        <v>4.1549999999999976</v>
      </c>
      <c r="O58" s="940">
        <v>3.910000000000001</v>
      </c>
      <c r="P58" s="940">
        <v>3.786</v>
      </c>
      <c r="Q58" s="1054">
        <v>23280.700999999997</v>
      </c>
      <c r="R58" s="869"/>
      <c r="S58" s="951"/>
    </row>
    <row r="59" spans="1:19" ht="15">
      <c r="A59" s="275"/>
      <c r="B59" s="864"/>
      <c r="C59" s="886"/>
      <c r="D59" s="892" t="s">
        <v>204</v>
      </c>
      <c r="E59" s="899"/>
      <c r="F59" s="865"/>
      <c r="G59" s="910"/>
      <c r="H59" s="910"/>
      <c r="I59" s="910"/>
      <c r="J59" s="932"/>
      <c r="K59" s="965"/>
      <c r="L59" s="932"/>
      <c r="M59" s="923"/>
      <c r="N59" s="939">
        <v>4.1549999999999976</v>
      </c>
      <c r="O59" s="939">
        <v>3.910000000000001</v>
      </c>
      <c r="P59" s="939"/>
      <c r="Q59" s="1053">
        <v>23280.700999999997</v>
      </c>
      <c r="R59" s="866"/>
      <c r="S59" s="952"/>
    </row>
    <row r="60" spans="1:19" ht="15">
      <c r="A60" s="275"/>
      <c r="B60" s="864"/>
      <c r="C60" s="883" t="s">
        <v>252</v>
      </c>
      <c r="D60" s="868"/>
      <c r="E60" s="901"/>
      <c r="F60" s="868"/>
      <c r="G60" s="912"/>
      <c r="H60" s="912"/>
      <c r="I60" s="912"/>
      <c r="J60" s="933"/>
      <c r="K60" s="964"/>
      <c r="L60" s="933"/>
      <c r="M60" s="922"/>
      <c r="N60" s="940">
        <v>4.1549999999999976</v>
      </c>
      <c r="O60" s="940">
        <v>3.910000000000001</v>
      </c>
      <c r="P60" s="940"/>
      <c r="Q60" s="1054">
        <v>23280.700999999997</v>
      </c>
      <c r="R60" s="869"/>
      <c r="S60" s="951"/>
    </row>
    <row r="61" spans="1:19" ht="28.5">
      <c r="A61" s="275"/>
      <c r="B61" s="864"/>
      <c r="C61" s="884" t="s">
        <v>813</v>
      </c>
      <c r="D61" s="867" t="s">
        <v>192</v>
      </c>
      <c r="E61" s="898" t="s">
        <v>279</v>
      </c>
      <c r="F61" s="867" t="s">
        <v>240</v>
      </c>
      <c r="G61" s="909" t="s">
        <v>194</v>
      </c>
      <c r="H61" s="910" t="s">
        <v>194</v>
      </c>
      <c r="I61" s="909" t="s">
        <v>176</v>
      </c>
      <c r="J61" s="932" t="s">
        <v>238</v>
      </c>
      <c r="K61" s="962" t="s">
        <v>173</v>
      </c>
      <c r="L61" s="932" t="s">
        <v>241</v>
      </c>
      <c r="M61" s="920" t="s">
        <v>280</v>
      </c>
      <c r="N61" s="939">
        <v>3.5</v>
      </c>
      <c r="O61" s="939">
        <v>3.4979999999999998</v>
      </c>
      <c r="P61" s="939"/>
      <c r="Q61" s="1053">
        <v>6297.7439999999988</v>
      </c>
      <c r="R61" s="866"/>
      <c r="S61" s="952"/>
    </row>
    <row r="62" spans="1:19" ht="14.25">
      <c r="A62" s="275"/>
      <c r="B62" s="864"/>
      <c r="C62" s="884"/>
      <c r="D62" s="865"/>
      <c r="E62" s="896"/>
      <c r="F62" s="867" t="s">
        <v>243</v>
      </c>
      <c r="G62" s="911" t="s">
        <v>194</v>
      </c>
      <c r="H62" s="910" t="s">
        <v>194</v>
      </c>
      <c r="I62" s="911" t="s">
        <v>176</v>
      </c>
      <c r="J62" s="932" t="s">
        <v>238</v>
      </c>
      <c r="K62" s="963" t="s">
        <v>173</v>
      </c>
      <c r="L62" s="932" t="s">
        <v>241</v>
      </c>
      <c r="M62" s="921" t="s">
        <v>280</v>
      </c>
      <c r="N62" s="939">
        <v>3.5</v>
      </c>
      <c r="O62" s="939">
        <v>3.4979999999999998</v>
      </c>
      <c r="P62" s="939"/>
      <c r="Q62" s="1053">
        <v>6297.741</v>
      </c>
      <c r="R62" s="866"/>
      <c r="S62" s="952"/>
    </row>
    <row r="63" spans="1:19" ht="15">
      <c r="A63" s="275"/>
      <c r="B63" s="864"/>
      <c r="C63" s="884"/>
      <c r="D63" s="865"/>
      <c r="E63" s="897" t="s">
        <v>281</v>
      </c>
      <c r="F63" s="868"/>
      <c r="G63" s="912"/>
      <c r="H63" s="912"/>
      <c r="I63" s="912"/>
      <c r="J63" s="933"/>
      <c r="K63" s="964"/>
      <c r="L63" s="933"/>
      <c r="M63" s="922"/>
      <c r="N63" s="940">
        <v>7</v>
      </c>
      <c r="O63" s="940">
        <v>6.9960000000000013</v>
      </c>
      <c r="P63" s="940">
        <v>6.6310000000000002</v>
      </c>
      <c r="Q63" s="1054">
        <v>12595.484999999997</v>
      </c>
      <c r="R63" s="869"/>
      <c r="S63" s="951"/>
    </row>
    <row r="64" spans="1:19" ht="14.25">
      <c r="A64" s="275"/>
      <c r="B64" s="864"/>
      <c r="C64" s="884"/>
      <c r="D64" s="865"/>
      <c r="E64" s="898" t="s">
        <v>282</v>
      </c>
      <c r="F64" s="867" t="s">
        <v>240</v>
      </c>
      <c r="G64" s="909" t="s">
        <v>194</v>
      </c>
      <c r="H64" s="910" t="s">
        <v>194</v>
      </c>
      <c r="I64" s="909" t="s">
        <v>176</v>
      </c>
      <c r="J64" s="932" t="s">
        <v>238</v>
      </c>
      <c r="K64" s="962" t="s">
        <v>173</v>
      </c>
      <c r="L64" s="932" t="s">
        <v>241</v>
      </c>
      <c r="M64" s="920" t="s">
        <v>280</v>
      </c>
      <c r="N64" s="939">
        <v>3.8849999999999989</v>
      </c>
      <c r="O64" s="939">
        <v>3.883</v>
      </c>
      <c r="P64" s="939"/>
      <c r="Q64" s="1053">
        <v>7157.4329999999991</v>
      </c>
      <c r="R64" s="866"/>
      <c r="S64" s="952"/>
    </row>
    <row r="65" spans="1:19" ht="14.25">
      <c r="A65" s="275"/>
      <c r="B65" s="864"/>
      <c r="C65" s="884"/>
      <c r="D65" s="865"/>
      <c r="E65" s="896"/>
      <c r="F65" s="867" t="s">
        <v>243</v>
      </c>
      <c r="G65" s="911" t="s">
        <v>194</v>
      </c>
      <c r="H65" s="910" t="s">
        <v>194</v>
      </c>
      <c r="I65" s="911" t="s">
        <v>176</v>
      </c>
      <c r="J65" s="932" t="s">
        <v>238</v>
      </c>
      <c r="K65" s="963" t="s">
        <v>173</v>
      </c>
      <c r="L65" s="932" t="s">
        <v>241</v>
      </c>
      <c r="M65" s="921" t="s">
        <v>280</v>
      </c>
      <c r="N65" s="939">
        <v>3.8849999999999989</v>
      </c>
      <c r="O65" s="939">
        <v>3.883</v>
      </c>
      <c r="P65" s="939"/>
      <c r="Q65" s="1053">
        <v>7157.43</v>
      </c>
      <c r="R65" s="866"/>
      <c r="S65" s="952"/>
    </row>
    <row r="66" spans="1:19" ht="15">
      <c r="A66" s="275"/>
      <c r="B66" s="864"/>
      <c r="C66" s="884"/>
      <c r="D66" s="865"/>
      <c r="E66" s="897" t="s">
        <v>283</v>
      </c>
      <c r="F66" s="868"/>
      <c r="G66" s="912"/>
      <c r="H66" s="912"/>
      <c r="I66" s="912"/>
      <c r="J66" s="933"/>
      <c r="K66" s="964"/>
      <c r="L66" s="933"/>
      <c r="M66" s="922"/>
      <c r="N66" s="940">
        <v>7.7699999999999969</v>
      </c>
      <c r="O66" s="940">
        <v>7.766</v>
      </c>
      <c r="P66" s="940">
        <v>6.7110000000000003</v>
      </c>
      <c r="Q66" s="1054">
        <v>14314.863000000001</v>
      </c>
      <c r="R66" s="869"/>
      <c r="S66" s="951"/>
    </row>
    <row r="67" spans="1:19" ht="15">
      <c r="A67" s="275"/>
      <c r="B67" s="864"/>
      <c r="C67" s="886"/>
      <c r="D67" s="892" t="s">
        <v>204</v>
      </c>
      <c r="E67" s="899"/>
      <c r="F67" s="865"/>
      <c r="G67" s="910"/>
      <c r="H67" s="910"/>
      <c r="I67" s="910"/>
      <c r="J67" s="932"/>
      <c r="K67" s="965"/>
      <c r="L67" s="932"/>
      <c r="M67" s="923"/>
      <c r="N67" s="939">
        <v>14.769999999999996</v>
      </c>
      <c r="O67" s="939">
        <v>14.762000000000011</v>
      </c>
      <c r="P67" s="939"/>
      <c r="Q67" s="1053">
        <v>26910.347999999998</v>
      </c>
      <c r="R67" s="866"/>
      <c r="S67" s="952"/>
    </row>
    <row r="68" spans="1:19" ht="30">
      <c r="A68" s="275"/>
      <c r="B68" s="864"/>
      <c r="C68" s="883" t="s">
        <v>819</v>
      </c>
      <c r="D68" s="868"/>
      <c r="E68" s="901"/>
      <c r="F68" s="868"/>
      <c r="G68" s="912"/>
      <c r="H68" s="912"/>
      <c r="I68" s="912"/>
      <c r="J68" s="933"/>
      <c r="K68" s="964"/>
      <c r="L68" s="933"/>
      <c r="M68" s="922"/>
      <c r="N68" s="940">
        <v>14.769999999999996</v>
      </c>
      <c r="O68" s="940">
        <v>14.762000000000011</v>
      </c>
      <c r="P68" s="940"/>
      <c r="Q68" s="1054">
        <v>26910.347999999998</v>
      </c>
      <c r="R68" s="869"/>
      <c r="S68" s="951"/>
    </row>
    <row r="69" spans="1:19" ht="14.25">
      <c r="A69" s="275"/>
      <c r="B69" s="864"/>
      <c r="C69" s="884" t="s">
        <v>2067</v>
      </c>
      <c r="D69" s="867" t="s">
        <v>167</v>
      </c>
      <c r="E69" s="898" t="s">
        <v>292</v>
      </c>
      <c r="F69" s="867"/>
      <c r="G69" s="909" t="s">
        <v>170</v>
      </c>
      <c r="H69" s="910" t="s">
        <v>170</v>
      </c>
      <c r="I69" s="909" t="s">
        <v>171</v>
      </c>
      <c r="J69" s="932" t="s">
        <v>172</v>
      </c>
      <c r="K69" s="962" t="s">
        <v>173</v>
      </c>
      <c r="L69" s="932" t="s">
        <v>258</v>
      </c>
      <c r="M69" s="920" t="s">
        <v>293</v>
      </c>
      <c r="N69" s="939">
        <v>7.7969999999999997</v>
      </c>
      <c r="O69" s="939">
        <v>3.1100000000000008</v>
      </c>
      <c r="P69" s="939"/>
      <c r="Q69" s="1053">
        <v>73.140000000000015</v>
      </c>
      <c r="R69" s="866"/>
      <c r="S69" s="952"/>
    </row>
    <row r="70" spans="1:19" ht="14.25">
      <c r="A70" s="275"/>
      <c r="B70" s="864"/>
      <c r="C70" s="884"/>
      <c r="D70" s="865"/>
      <c r="E70" s="896"/>
      <c r="F70" s="865"/>
      <c r="G70" s="911"/>
      <c r="H70" s="910"/>
      <c r="I70" s="911"/>
      <c r="J70" s="932"/>
      <c r="K70" s="963"/>
      <c r="L70" s="932"/>
      <c r="M70" s="921"/>
      <c r="N70" s="939"/>
      <c r="O70" s="939"/>
      <c r="P70" s="939"/>
      <c r="Q70" s="1053"/>
      <c r="R70" s="866" t="s">
        <v>178</v>
      </c>
      <c r="S70" s="952">
        <v>6306</v>
      </c>
    </row>
    <row r="71" spans="1:19" ht="15">
      <c r="A71" s="275"/>
      <c r="B71" s="864"/>
      <c r="C71" s="884"/>
      <c r="D71" s="865"/>
      <c r="E71" s="897" t="s">
        <v>294</v>
      </c>
      <c r="F71" s="868"/>
      <c r="G71" s="912"/>
      <c r="H71" s="912"/>
      <c r="I71" s="912"/>
      <c r="J71" s="933"/>
      <c r="K71" s="964"/>
      <c r="L71" s="933"/>
      <c r="M71" s="922"/>
      <c r="N71" s="940">
        <v>7.7969999999999997</v>
      </c>
      <c r="O71" s="940">
        <v>3.1100000000000008</v>
      </c>
      <c r="P71" s="940">
        <v>0.85</v>
      </c>
      <c r="Q71" s="1054">
        <v>73.140000000000015</v>
      </c>
      <c r="R71" s="869"/>
      <c r="S71" s="951"/>
    </row>
    <row r="72" spans="1:19" ht="15">
      <c r="A72" s="275"/>
      <c r="B72" s="864"/>
      <c r="C72" s="886"/>
      <c r="D72" s="892" t="s">
        <v>191</v>
      </c>
      <c r="E72" s="899"/>
      <c r="F72" s="865"/>
      <c r="G72" s="910"/>
      <c r="H72" s="910"/>
      <c r="I72" s="910"/>
      <c r="J72" s="932"/>
      <c r="K72" s="965"/>
      <c r="L72" s="932"/>
      <c r="M72" s="923"/>
      <c r="N72" s="939">
        <v>7.7969999999999997</v>
      </c>
      <c r="O72" s="939">
        <v>3.1100000000000008</v>
      </c>
      <c r="P72" s="939"/>
      <c r="Q72" s="1053">
        <v>73.140000000000015</v>
      </c>
      <c r="R72" s="866"/>
      <c r="S72" s="952"/>
    </row>
    <row r="73" spans="1:19" ht="30">
      <c r="A73" s="275"/>
      <c r="B73" s="864"/>
      <c r="C73" s="883" t="s">
        <v>2068</v>
      </c>
      <c r="D73" s="868"/>
      <c r="E73" s="901"/>
      <c r="F73" s="868"/>
      <c r="G73" s="912"/>
      <c r="H73" s="912"/>
      <c r="I73" s="912"/>
      <c r="J73" s="933"/>
      <c r="K73" s="964"/>
      <c r="L73" s="933"/>
      <c r="M73" s="922"/>
      <c r="N73" s="940">
        <v>7.7969999999999997</v>
      </c>
      <c r="O73" s="940">
        <v>3.1100000000000008</v>
      </c>
      <c r="P73" s="940"/>
      <c r="Q73" s="1054">
        <v>73.140000000000015</v>
      </c>
      <c r="R73" s="869"/>
      <c r="S73" s="951"/>
    </row>
    <row r="74" spans="1:19" ht="14.25">
      <c r="A74" s="275"/>
      <c r="B74" s="864"/>
      <c r="C74" s="884" t="s">
        <v>1901</v>
      </c>
      <c r="D74" s="867" t="s">
        <v>192</v>
      </c>
      <c r="E74" s="898" t="s">
        <v>276</v>
      </c>
      <c r="F74" s="867" t="s">
        <v>219</v>
      </c>
      <c r="G74" s="909" t="s">
        <v>194</v>
      </c>
      <c r="H74" s="910" t="s">
        <v>194</v>
      </c>
      <c r="I74" s="909" t="s">
        <v>176</v>
      </c>
      <c r="J74" s="932" t="s">
        <v>238</v>
      </c>
      <c r="K74" s="962" t="s">
        <v>173</v>
      </c>
      <c r="L74" s="932" t="s">
        <v>241</v>
      </c>
      <c r="M74" s="920" t="s">
        <v>242</v>
      </c>
      <c r="N74" s="939">
        <v>57.499999999999993</v>
      </c>
      <c r="O74" s="939">
        <v>58.948000000000015</v>
      </c>
      <c r="P74" s="939"/>
      <c r="Q74" s="1053">
        <v>288466.391</v>
      </c>
      <c r="R74" s="866"/>
      <c r="S74" s="952"/>
    </row>
    <row r="75" spans="1:19" ht="14.25">
      <c r="A75" s="275"/>
      <c r="B75" s="864"/>
      <c r="C75" s="884"/>
      <c r="D75" s="865"/>
      <c r="E75" s="896"/>
      <c r="F75" s="867" t="s">
        <v>274</v>
      </c>
      <c r="G75" s="911" t="s">
        <v>194</v>
      </c>
      <c r="H75" s="910" t="s">
        <v>194</v>
      </c>
      <c r="I75" s="911" t="s">
        <v>176</v>
      </c>
      <c r="J75" s="932" t="s">
        <v>238</v>
      </c>
      <c r="K75" s="963" t="s">
        <v>173</v>
      </c>
      <c r="L75" s="932" t="s">
        <v>241</v>
      </c>
      <c r="M75" s="921" t="s">
        <v>242</v>
      </c>
      <c r="N75" s="939">
        <v>57.499999999999993</v>
      </c>
      <c r="O75" s="939">
        <v>58.832000000000015</v>
      </c>
      <c r="P75" s="939"/>
      <c r="Q75" s="1053">
        <v>267251.86900000001</v>
      </c>
      <c r="R75" s="866"/>
      <c r="S75" s="952"/>
    </row>
    <row r="76" spans="1:19" ht="15">
      <c r="A76" s="275"/>
      <c r="B76" s="864"/>
      <c r="C76" s="884"/>
      <c r="D76" s="865"/>
      <c r="E76" s="897" t="s">
        <v>277</v>
      </c>
      <c r="F76" s="868"/>
      <c r="G76" s="912"/>
      <c r="H76" s="912"/>
      <c r="I76" s="912"/>
      <c r="J76" s="933"/>
      <c r="K76" s="964"/>
      <c r="L76" s="933"/>
      <c r="M76" s="922"/>
      <c r="N76" s="940">
        <v>115.00000000000004</v>
      </c>
      <c r="O76" s="940">
        <v>117.77999999999996</v>
      </c>
      <c r="P76" s="940">
        <v>115.18</v>
      </c>
      <c r="Q76" s="1054">
        <v>555718.26</v>
      </c>
      <c r="R76" s="869"/>
      <c r="S76" s="951"/>
    </row>
    <row r="77" spans="1:19" ht="15">
      <c r="A77" s="275"/>
      <c r="B77" s="864"/>
      <c r="C77" s="886"/>
      <c r="D77" s="892" t="s">
        <v>204</v>
      </c>
      <c r="E77" s="899"/>
      <c r="F77" s="865"/>
      <c r="G77" s="910"/>
      <c r="H77" s="910"/>
      <c r="I77" s="910"/>
      <c r="J77" s="932"/>
      <c r="K77" s="965"/>
      <c r="L77" s="932"/>
      <c r="M77" s="923"/>
      <c r="N77" s="939">
        <v>115.00000000000004</v>
      </c>
      <c r="O77" s="939">
        <v>117.77999999999996</v>
      </c>
      <c r="P77" s="939"/>
      <c r="Q77" s="1053">
        <v>555718.26</v>
      </c>
      <c r="R77" s="866"/>
      <c r="S77" s="952"/>
    </row>
    <row r="78" spans="1:19" ht="15">
      <c r="A78" s="275"/>
      <c r="B78" s="864"/>
      <c r="C78" s="883" t="s">
        <v>1902</v>
      </c>
      <c r="D78" s="868"/>
      <c r="E78" s="901"/>
      <c r="F78" s="868"/>
      <c r="G78" s="912"/>
      <c r="H78" s="912"/>
      <c r="I78" s="912"/>
      <c r="J78" s="933"/>
      <c r="K78" s="964"/>
      <c r="L78" s="933"/>
      <c r="M78" s="922"/>
      <c r="N78" s="940">
        <v>115.00000000000004</v>
      </c>
      <c r="O78" s="940">
        <v>117.77999999999996</v>
      </c>
      <c r="P78" s="940"/>
      <c r="Q78" s="1054">
        <v>555718.26</v>
      </c>
      <c r="R78" s="869"/>
      <c r="S78" s="951"/>
    </row>
    <row r="79" spans="1:19" ht="14.25">
      <c r="A79" s="275"/>
      <c r="B79" s="864"/>
      <c r="C79" s="884" t="s">
        <v>278</v>
      </c>
      <c r="D79" s="867" t="s">
        <v>192</v>
      </c>
      <c r="E79" s="898" t="s">
        <v>279</v>
      </c>
      <c r="F79" s="867" t="s">
        <v>2248</v>
      </c>
      <c r="G79" s="909" t="s">
        <v>194</v>
      </c>
      <c r="H79" s="910" t="s">
        <v>194</v>
      </c>
      <c r="I79" s="909" t="s">
        <v>176</v>
      </c>
      <c r="J79" s="932" t="s">
        <v>238</v>
      </c>
      <c r="K79" s="962" t="s">
        <v>173</v>
      </c>
      <c r="L79" s="932" t="s">
        <v>241</v>
      </c>
      <c r="M79" s="920" t="s">
        <v>280</v>
      </c>
      <c r="N79" s="939">
        <v>0</v>
      </c>
      <c r="O79" s="939">
        <v>0</v>
      </c>
      <c r="P79" s="939"/>
      <c r="Q79" s="1053">
        <v>9829.9809999999998</v>
      </c>
      <c r="R79" s="866"/>
      <c r="S79" s="952"/>
    </row>
    <row r="80" spans="1:19" ht="14.25">
      <c r="A80" s="275"/>
      <c r="B80" s="864"/>
      <c r="C80" s="884"/>
      <c r="D80" s="865"/>
      <c r="E80" s="896"/>
      <c r="F80" s="867" t="s">
        <v>2249</v>
      </c>
      <c r="G80" s="911" t="s">
        <v>194</v>
      </c>
      <c r="H80" s="910" t="s">
        <v>194</v>
      </c>
      <c r="I80" s="911" t="s">
        <v>176</v>
      </c>
      <c r="J80" s="932" t="s">
        <v>238</v>
      </c>
      <c r="K80" s="963" t="s">
        <v>173</v>
      </c>
      <c r="L80" s="932" t="s">
        <v>241</v>
      </c>
      <c r="M80" s="921" t="s">
        <v>280</v>
      </c>
      <c r="N80" s="939">
        <v>0</v>
      </c>
      <c r="O80" s="939">
        <v>0</v>
      </c>
      <c r="P80" s="939"/>
      <c r="Q80" s="1053">
        <v>9829.9830000000002</v>
      </c>
      <c r="R80" s="866"/>
      <c r="S80" s="952"/>
    </row>
    <row r="81" spans="1:19" ht="15">
      <c r="A81" s="275"/>
      <c r="B81" s="864"/>
      <c r="C81" s="884"/>
      <c r="D81" s="865"/>
      <c r="E81" s="897" t="s">
        <v>281</v>
      </c>
      <c r="F81" s="868"/>
      <c r="G81" s="912"/>
      <c r="H81" s="912"/>
      <c r="I81" s="912"/>
      <c r="J81" s="933"/>
      <c r="K81" s="964"/>
      <c r="L81" s="933"/>
      <c r="M81" s="922"/>
      <c r="N81" s="940">
        <v>0</v>
      </c>
      <c r="O81" s="940">
        <v>0</v>
      </c>
      <c r="P81" s="940">
        <v>16.507000000000001</v>
      </c>
      <c r="Q81" s="1054">
        <v>19659.964000000004</v>
      </c>
      <c r="R81" s="869"/>
      <c r="S81" s="951"/>
    </row>
    <row r="82" spans="1:19" ht="14.25">
      <c r="A82" s="275"/>
      <c r="B82" s="864"/>
      <c r="C82" s="884"/>
      <c r="D82" s="865"/>
      <c r="E82" s="898" t="s">
        <v>282</v>
      </c>
      <c r="F82" s="867" t="s">
        <v>2248</v>
      </c>
      <c r="G82" s="909" t="s">
        <v>194</v>
      </c>
      <c r="H82" s="910" t="s">
        <v>194</v>
      </c>
      <c r="I82" s="909" t="s">
        <v>176</v>
      </c>
      <c r="J82" s="932" t="s">
        <v>238</v>
      </c>
      <c r="K82" s="962" t="s">
        <v>173</v>
      </c>
      <c r="L82" s="932" t="s">
        <v>241</v>
      </c>
      <c r="M82" s="920" t="s">
        <v>280</v>
      </c>
      <c r="N82" s="939">
        <v>0</v>
      </c>
      <c r="O82" s="939">
        <v>0</v>
      </c>
      <c r="P82" s="939"/>
      <c r="Q82" s="1053">
        <v>10443.752</v>
      </c>
      <c r="R82" s="866"/>
      <c r="S82" s="952"/>
    </row>
    <row r="83" spans="1:19" ht="14.25">
      <c r="A83" s="275"/>
      <c r="B83" s="864"/>
      <c r="C83" s="884"/>
      <c r="D83" s="865"/>
      <c r="E83" s="896"/>
      <c r="F83" s="867" t="s">
        <v>2249</v>
      </c>
      <c r="G83" s="911" t="s">
        <v>194</v>
      </c>
      <c r="H83" s="910" t="s">
        <v>194</v>
      </c>
      <c r="I83" s="911" t="s">
        <v>176</v>
      </c>
      <c r="J83" s="932" t="s">
        <v>238</v>
      </c>
      <c r="K83" s="963" t="s">
        <v>173</v>
      </c>
      <c r="L83" s="932" t="s">
        <v>241</v>
      </c>
      <c r="M83" s="921" t="s">
        <v>280</v>
      </c>
      <c r="N83" s="939">
        <v>0</v>
      </c>
      <c r="O83" s="939">
        <v>0</v>
      </c>
      <c r="P83" s="939"/>
      <c r="Q83" s="1053">
        <v>10443.755999999999</v>
      </c>
      <c r="R83" s="866"/>
      <c r="S83" s="952"/>
    </row>
    <row r="84" spans="1:19" ht="15">
      <c r="A84" s="275"/>
      <c r="B84" s="864"/>
      <c r="C84" s="884"/>
      <c r="D84" s="865"/>
      <c r="E84" s="897" t="s">
        <v>283</v>
      </c>
      <c r="F84" s="868"/>
      <c r="G84" s="912"/>
      <c r="H84" s="912"/>
      <c r="I84" s="912"/>
      <c r="J84" s="933"/>
      <c r="K84" s="964"/>
      <c r="L84" s="933"/>
      <c r="M84" s="922"/>
      <c r="N84" s="940">
        <v>0</v>
      </c>
      <c r="O84" s="940">
        <v>0</v>
      </c>
      <c r="P84" s="940">
        <v>16.8</v>
      </c>
      <c r="Q84" s="1054">
        <v>20887.507999999998</v>
      </c>
      <c r="R84" s="869"/>
      <c r="S84" s="951"/>
    </row>
    <row r="85" spans="1:19" ht="15">
      <c r="A85" s="275"/>
      <c r="B85" s="864"/>
      <c r="C85" s="886"/>
      <c r="D85" s="892" t="s">
        <v>204</v>
      </c>
      <c r="E85" s="899"/>
      <c r="F85" s="865"/>
      <c r="G85" s="910"/>
      <c r="H85" s="910"/>
      <c r="I85" s="910"/>
      <c r="J85" s="932"/>
      <c r="K85" s="965"/>
      <c r="L85" s="932"/>
      <c r="M85" s="923"/>
      <c r="N85" s="939">
        <v>0</v>
      </c>
      <c r="O85" s="939">
        <v>0</v>
      </c>
      <c r="P85" s="939"/>
      <c r="Q85" s="1053">
        <v>40547.472000000002</v>
      </c>
      <c r="R85" s="866"/>
      <c r="S85" s="952"/>
    </row>
    <row r="86" spans="1:19" ht="15">
      <c r="A86" s="275"/>
      <c r="B86" s="864"/>
      <c r="C86" s="883" t="s">
        <v>284</v>
      </c>
      <c r="D86" s="868"/>
      <c r="E86" s="901"/>
      <c r="F86" s="868"/>
      <c r="G86" s="912"/>
      <c r="H86" s="912"/>
      <c r="I86" s="912"/>
      <c r="J86" s="933"/>
      <c r="K86" s="964"/>
      <c r="L86" s="933"/>
      <c r="M86" s="922"/>
      <c r="N86" s="940">
        <v>0</v>
      </c>
      <c r="O86" s="940">
        <v>0</v>
      </c>
      <c r="P86" s="940"/>
      <c r="Q86" s="1054">
        <v>40547.472000000002</v>
      </c>
      <c r="R86" s="869"/>
      <c r="S86" s="951"/>
    </row>
    <row r="87" spans="1:19" ht="14.25">
      <c r="A87" s="275"/>
      <c r="B87" s="864"/>
      <c r="C87" s="884" t="s">
        <v>285</v>
      </c>
      <c r="D87" s="867" t="s">
        <v>167</v>
      </c>
      <c r="E87" s="900" t="s">
        <v>2250</v>
      </c>
      <c r="F87" s="867"/>
      <c r="G87" s="911" t="s">
        <v>170</v>
      </c>
      <c r="H87" s="910" t="s">
        <v>170</v>
      </c>
      <c r="I87" s="911" t="s">
        <v>171</v>
      </c>
      <c r="J87" s="932" t="s">
        <v>172</v>
      </c>
      <c r="K87" s="963" t="s">
        <v>173</v>
      </c>
      <c r="L87" s="932" t="s">
        <v>225</v>
      </c>
      <c r="M87" s="921" t="s">
        <v>286</v>
      </c>
      <c r="N87" s="939"/>
      <c r="O87" s="939"/>
      <c r="P87" s="939"/>
      <c r="Q87" s="1053"/>
      <c r="R87" s="866" t="s">
        <v>178</v>
      </c>
      <c r="S87" s="952">
        <v>0</v>
      </c>
    </row>
    <row r="88" spans="1:19" ht="15">
      <c r="A88" s="275"/>
      <c r="B88" s="864"/>
      <c r="C88" s="884"/>
      <c r="D88" s="865"/>
      <c r="E88" s="897" t="s">
        <v>2251</v>
      </c>
      <c r="F88" s="868"/>
      <c r="G88" s="912"/>
      <c r="H88" s="912"/>
      <c r="I88" s="912"/>
      <c r="J88" s="933"/>
      <c r="K88" s="964"/>
      <c r="L88" s="933"/>
      <c r="M88" s="922"/>
      <c r="N88" s="940"/>
      <c r="O88" s="940"/>
      <c r="P88" s="940"/>
      <c r="Q88" s="1054"/>
      <c r="R88" s="869"/>
      <c r="S88" s="951"/>
    </row>
    <row r="89" spans="1:19" ht="15">
      <c r="A89" s="275"/>
      <c r="B89" s="864"/>
      <c r="C89" s="884"/>
      <c r="D89" s="892" t="s">
        <v>191</v>
      </c>
      <c r="E89" s="899"/>
      <c r="F89" s="865"/>
      <c r="G89" s="910"/>
      <c r="H89" s="910"/>
      <c r="I89" s="910"/>
      <c r="J89" s="932"/>
      <c r="K89" s="965"/>
      <c r="L89" s="932"/>
      <c r="M89" s="923"/>
      <c r="N89" s="939"/>
      <c r="O89" s="939"/>
      <c r="P89" s="939"/>
      <c r="Q89" s="1053"/>
      <c r="R89" s="866"/>
      <c r="S89" s="952"/>
    </row>
    <row r="90" spans="1:19" ht="14.25">
      <c r="A90" s="275"/>
      <c r="B90" s="864"/>
      <c r="C90" s="884"/>
      <c r="D90" s="867" t="s">
        <v>192</v>
      </c>
      <c r="E90" s="900" t="s">
        <v>287</v>
      </c>
      <c r="F90" s="867"/>
      <c r="G90" s="911" t="s">
        <v>194</v>
      </c>
      <c r="H90" s="910" t="s">
        <v>194</v>
      </c>
      <c r="I90" s="911" t="s">
        <v>171</v>
      </c>
      <c r="J90" s="932" t="s">
        <v>172</v>
      </c>
      <c r="K90" s="963" t="s">
        <v>173</v>
      </c>
      <c r="L90" s="932" t="s">
        <v>225</v>
      </c>
      <c r="M90" s="921" t="s">
        <v>286</v>
      </c>
      <c r="N90" s="939">
        <v>0.94000000000000006</v>
      </c>
      <c r="O90" s="939">
        <v>0.35000000000000003</v>
      </c>
      <c r="P90" s="939"/>
      <c r="Q90" s="1053">
        <v>926.61699999999996</v>
      </c>
      <c r="R90" s="866"/>
      <c r="S90" s="952"/>
    </row>
    <row r="91" spans="1:19" ht="15">
      <c r="A91" s="275"/>
      <c r="B91" s="864"/>
      <c r="C91" s="884"/>
      <c r="D91" s="865"/>
      <c r="E91" s="897" t="s">
        <v>288</v>
      </c>
      <c r="F91" s="868"/>
      <c r="G91" s="912"/>
      <c r="H91" s="912"/>
      <c r="I91" s="912"/>
      <c r="J91" s="933"/>
      <c r="K91" s="964"/>
      <c r="L91" s="933"/>
      <c r="M91" s="922"/>
      <c r="N91" s="940">
        <v>0.94000000000000006</v>
      </c>
      <c r="O91" s="940">
        <v>0.35000000000000003</v>
      </c>
      <c r="P91" s="940">
        <v>119.78</v>
      </c>
      <c r="Q91" s="1054">
        <v>926.61699999999996</v>
      </c>
      <c r="R91" s="869"/>
      <c r="S91" s="951"/>
    </row>
    <row r="92" spans="1:19" ht="14.25">
      <c r="A92" s="275"/>
      <c r="B92" s="864"/>
      <c r="C92" s="884"/>
      <c r="D92" s="865"/>
      <c r="E92" s="900" t="s">
        <v>289</v>
      </c>
      <c r="F92" s="867"/>
      <c r="G92" s="911" t="s">
        <v>194</v>
      </c>
      <c r="H92" s="910" t="s">
        <v>194</v>
      </c>
      <c r="I92" s="911" t="s">
        <v>171</v>
      </c>
      <c r="J92" s="932" t="s">
        <v>172</v>
      </c>
      <c r="K92" s="963" t="s">
        <v>173</v>
      </c>
      <c r="L92" s="932" t="s">
        <v>225</v>
      </c>
      <c r="M92" s="921" t="s">
        <v>286</v>
      </c>
      <c r="N92" s="939">
        <v>1.5999999999999999</v>
      </c>
      <c r="O92" s="939">
        <v>0.35000000000000003</v>
      </c>
      <c r="P92" s="939"/>
      <c r="Q92" s="1053">
        <v>569.63900000000012</v>
      </c>
      <c r="R92" s="866"/>
      <c r="S92" s="952"/>
    </row>
    <row r="93" spans="1:19" ht="15">
      <c r="A93" s="275"/>
      <c r="B93" s="864"/>
      <c r="C93" s="884"/>
      <c r="D93" s="865"/>
      <c r="E93" s="897" t="s">
        <v>290</v>
      </c>
      <c r="F93" s="868"/>
      <c r="G93" s="912"/>
      <c r="H93" s="912"/>
      <c r="I93" s="912"/>
      <c r="J93" s="933"/>
      <c r="K93" s="964"/>
      <c r="L93" s="933"/>
      <c r="M93" s="922"/>
      <c r="N93" s="940">
        <v>1.5999999999999999</v>
      </c>
      <c r="O93" s="940">
        <v>0.35000000000000003</v>
      </c>
      <c r="P93" s="940">
        <v>114.41</v>
      </c>
      <c r="Q93" s="1054">
        <v>569.63900000000012</v>
      </c>
      <c r="R93" s="869"/>
      <c r="S93" s="951"/>
    </row>
    <row r="94" spans="1:19" ht="15">
      <c r="A94" s="275"/>
      <c r="B94" s="864"/>
      <c r="C94" s="886"/>
      <c r="D94" s="892" t="s">
        <v>204</v>
      </c>
      <c r="E94" s="899"/>
      <c r="F94" s="865"/>
      <c r="G94" s="910"/>
      <c r="H94" s="910"/>
      <c r="I94" s="910"/>
      <c r="J94" s="932"/>
      <c r="K94" s="965"/>
      <c r="L94" s="932"/>
      <c r="M94" s="923"/>
      <c r="N94" s="939">
        <v>2.54</v>
      </c>
      <c r="O94" s="939">
        <v>0.70000000000000007</v>
      </c>
      <c r="P94" s="939"/>
      <c r="Q94" s="1053">
        <v>1496.2560000000003</v>
      </c>
      <c r="R94" s="866"/>
      <c r="S94" s="952"/>
    </row>
    <row r="95" spans="1:19" ht="15">
      <c r="A95" s="275"/>
      <c r="B95" s="864"/>
      <c r="C95" s="883" t="s">
        <v>291</v>
      </c>
      <c r="D95" s="868"/>
      <c r="E95" s="901"/>
      <c r="F95" s="868"/>
      <c r="G95" s="912"/>
      <c r="H95" s="912"/>
      <c r="I95" s="912"/>
      <c r="J95" s="933"/>
      <c r="K95" s="964"/>
      <c r="L95" s="933"/>
      <c r="M95" s="922"/>
      <c r="N95" s="940">
        <v>2.54</v>
      </c>
      <c r="O95" s="940">
        <v>0.70000000000000007</v>
      </c>
      <c r="P95" s="940"/>
      <c r="Q95" s="1054">
        <v>1496.2560000000003</v>
      </c>
      <c r="R95" s="869"/>
      <c r="S95" s="951"/>
    </row>
    <row r="96" spans="1:19" ht="14.25">
      <c r="A96" s="275"/>
      <c r="B96" s="864"/>
      <c r="C96" s="884" t="s">
        <v>295</v>
      </c>
      <c r="D96" s="867" t="s">
        <v>167</v>
      </c>
      <c r="E96" s="900" t="s">
        <v>296</v>
      </c>
      <c r="F96" s="867"/>
      <c r="G96" s="911" t="s">
        <v>170</v>
      </c>
      <c r="H96" s="910" t="s">
        <v>170</v>
      </c>
      <c r="I96" s="911" t="s">
        <v>171</v>
      </c>
      <c r="J96" s="932" t="s">
        <v>172</v>
      </c>
      <c r="K96" s="963" t="s">
        <v>177</v>
      </c>
      <c r="L96" s="932" t="s">
        <v>233</v>
      </c>
      <c r="M96" s="921" t="s">
        <v>297</v>
      </c>
      <c r="N96" s="939">
        <v>2.9400000000000008</v>
      </c>
      <c r="O96" s="939">
        <v>2.4</v>
      </c>
      <c r="P96" s="939"/>
      <c r="Q96" s="1053">
        <v>0</v>
      </c>
      <c r="R96" s="866"/>
      <c r="S96" s="952"/>
    </row>
    <row r="97" spans="1:19" ht="15">
      <c r="A97" s="275"/>
      <c r="B97" s="864"/>
      <c r="C97" s="884"/>
      <c r="D97" s="865"/>
      <c r="E97" s="897" t="s">
        <v>298</v>
      </c>
      <c r="F97" s="868"/>
      <c r="G97" s="912"/>
      <c r="H97" s="912"/>
      <c r="I97" s="912"/>
      <c r="J97" s="933"/>
      <c r="K97" s="964"/>
      <c r="L97" s="933"/>
      <c r="M97" s="922"/>
      <c r="N97" s="940">
        <v>2.9400000000000008</v>
      </c>
      <c r="O97" s="940">
        <v>2.4</v>
      </c>
      <c r="P97" s="940">
        <v>0</v>
      </c>
      <c r="Q97" s="1054">
        <v>0</v>
      </c>
      <c r="R97" s="869"/>
      <c r="S97" s="951"/>
    </row>
    <row r="98" spans="1:19" ht="15">
      <c r="A98" s="275"/>
      <c r="B98" s="864"/>
      <c r="C98" s="886"/>
      <c r="D98" s="892" t="s">
        <v>191</v>
      </c>
      <c r="E98" s="899"/>
      <c r="F98" s="865"/>
      <c r="G98" s="910"/>
      <c r="H98" s="910"/>
      <c r="I98" s="910"/>
      <c r="J98" s="932"/>
      <c r="K98" s="965"/>
      <c r="L98" s="932"/>
      <c r="M98" s="923"/>
      <c r="N98" s="939">
        <v>2.9400000000000008</v>
      </c>
      <c r="O98" s="939">
        <v>2.4</v>
      </c>
      <c r="P98" s="939"/>
      <c r="Q98" s="1053">
        <v>0</v>
      </c>
      <c r="R98" s="866"/>
      <c r="S98" s="952"/>
    </row>
    <row r="99" spans="1:19" ht="15">
      <c r="A99" s="275"/>
      <c r="B99" s="864"/>
      <c r="C99" s="883" t="s">
        <v>299</v>
      </c>
      <c r="D99" s="868"/>
      <c r="E99" s="901"/>
      <c r="F99" s="868"/>
      <c r="G99" s="912"/>
      <c r="H99" s="912"/>
      <c r="I99" s="912"/>
      <c r="J99" s="933"/>
      <c r="K99" s="964"/>
      <c r="L99" s="933"/>
      <c r="M99" s="922"/>
      <c r="N99" s="940">
        <v>2.9400000000000008</v>
      </c>
      <c r="O99" s="940">
        <v>2.4</v>
      </c>
      <c r="P99" s="940"/>
      <c r="Q99" s="1054">
        <v>0</v>
      </c>
      <c r="R99" s="869"/>
      <c r="S99" s="951"/>
    </row>
    <row r="100" spans="1:19" ht="14.25">
      <c r="A100" s="275"/>
      <c r="B100" s="864"/>
      <c r="C100" s="884" t="s">
        <v>309</v>
      </c>
      <c r="D100" s="867" t="s">
        <v>192</v>
      </c>
      <c r="E100" s="898" t="s">
        <v>300</v>
      </c>
      <c r="F100" s="867" t="s">
        <v>301</v>
      </c>
      <c r="G100" s="909" t="s">
        <v>194</v>
      </c>
      <c r="H100" s="910" t="s">
        <v>194</v>
      </c>
      <c r="I100" s="909" t="s">
        <v>176</v>
      </c>
      <c r="J100" s="932" t="s">
        <v>238</v>
      </c>
      <c r="K100" s="962" t="s">
        <v>173</v>
      </c>
      <c r="L100" s="932" t="s">
        <v>302</v>
      </c>
      <c r="M100" s="920" t="s">
        <v>257</v>
      </c>
      <c r="N100" s="939">
        <v>0.44000000000000011</v>
      </c>
      <c r="O100" s="939">
        <v>0.45200000000000012</v>
      </c>
      <c r="P100" s="939"/>
      <c r="Q100" s="1053">
        <v>1769.3370000000002</v>
      </c>
      <c r="R100" s="866"/>
      <c r="S100" s="952"/>
    </row>
    <row r="101" spans="1:19" ht="14.25">
      <c r="A101" s="275"/>
      <c r="B101" s="864"/>
      <c r="C101" s="884"/>
      <c r="D101" s="865"/>
      <c r="E101" s="895"/>
      <c r="F101" s="867" t="s">
        <v>303</v>
      </c>
      <c r="G101" s="909" t="s">
        <v>194</v>
      </c>
      <c r="H101" s="910" t="s">
        <v>194</v>
      </c>
      <c r="I101" s="909" t="s">
        <v>176</v>
      </c>
      <c r="J101" s="932" t="s">
        <v>238</v>
      </c>
      <c r="K101" s="962" t="s">
        <v>173</v>
      </c>
      <c r="L101" s="932" t="s">
        <v>302</v>
      </c>
      <c r="M101" s="920" t="s">
        <v>257</v>
      </c>
      <c r="N101" s="939">
        <v>0.35500000000000004</v>
      </c>
      <c r="O101" s="939">
        <v>0.34599999999999992</v>
      </c>
      <c r="P101" s="939"/>
      <c r="Q101" s="1053">
        <v>75.284000000000006</v>
      </c>
      <c r="R101" s="866"/>
      <c r="S101" s="952"/>
    </row>
    <row r="102" spans="1:19" ht="14.25">
      <c r="A102" s="275"/>
      <c r="B102" s="864"/>
      <c r="C102" s="884"/>
      <c r="D102" s="865"/>
      <c r="E102" s="895"/>
      <c r="F102" s="867" t="s">
        <v>304</v>
      </c>
      <c r="G102" s="909" t="s">
        <v>194</v>
      </c>
      <c r="H102" s="910" t="s">
        <v>194</v>
      </c>
      <c r="I102" s="909" t="s">
        <v>176</v>
      </c>
      <c r="J102" s="932" t="s">
        <v>238</v>
      </c>
      <c r="K102" s="962" t="s">
        <v>173</v>
      </c>
      <c r="L102" s="932" t="s">
        <v>302</v>
      </c>
      <c r="M102" s="920" t="s">
        <v>257</v>
      </c>
      <c r="N102" s="939">
        <v>0.872</v>
      </c>
      <c r="O102" s="939">
        <v>0.79600000000000015</v>
      </c>
      <c r="P102" s="939"/>
      <c r="Q102" s="1053">
        <v>1016.8600000000001</v>
      </c>
      <c r="R102" s="866"/>
      <c r="S102" s="952"/>
    </row>
    <row r="103" spans="1:19" ht="14.25">
      <c r="A103" s="275"/>
      <c r="B103" s="864"/>
      <c r="C103" s="884"/>
      <c r="D103" s="865"/>
      <c r="E103" s="895"/>
      <c r="F103" s="867" t="s">
        <v>305</v>
      </c>
      <c r="G103" s="909" t="s">
        <v>194</v>
      </c>
      <c r="H103" s="910" t="s">
        <v>194</v>
      </c>
      <c r="I103" s="909" t="s">
        <v>176</v>
      </c>
      <c r="J103" s="932" t="s">
        <v>238</v>
      </c>
      <c r="K103" s="962" t="s">
        <v>173</v>
      </c>
      <c r="L103" s="932" t="s">
        <v>302</v>
      </c>
      <c r="M103" s="920" t="s">
        <v>257</v>
      </c>
      <c r="N103" s="939">
        <v>0.39999999999999997</v>
      </c>
      <c r="O103" s="939">
        <v>0.39999999999999997</v>
      </c>
      <c r="P103" s="939"/>
      <c r="Q103" s="1053">
        <v>1943.9009999999996</v>
      </c>
      <c r="R103" s="866"/>
      <c r="S103" s="952"/>
    </row>
    <row r="104" spans="1:19" ht="14.25">
      <c r="A104" s="275"/>
      <c r="B104" s="864"/>
      <c r="C104" s="884"/>
      <c r="D104" s="865"/>
      <c r="E104" s="895"/>
      <c r="F104" s="867" t="s">
        <v>306</v>
      </c>
      <c r="G104" s="909" t="s">
        <v>194</v>
      </c>
      <c r="H104" s="910" t="s">
        <v>194</v>
      </c>
      <c r="I104" s="909" t="s">
        <v>176</v>
      </c>
      <c r="J104" s="932" t="s">
        <v>238</v>
      </c>
      <c r="K104" s="962" t="s">
        <v>173</v>
      </c>
      <c r="L104" s="932" t="s">
        <v>302</v>
      </c>
      <c r="M104" s="920" t="s">
        <v>257</v>
      </c>
      <c r="N104" s="939">
        <v>1.5</v>
      </c>
      <c r="O104" s="939">
        <v>1.4639999999999995</v>
      </c>
      <c r="P104" s="939"/>
      <c r="Q104" s="1053">
        <v>9636.8900000000012</v>
      </c>
      <c r="R104" s="866"/>
      <c r="S104" s="952"/>
    </row>
    <row r="105" spans="1:19" ht="14.25">
      <c r="A105" s="275"/>
      <c r="B105" s="864"/>
      <c r="C105" s="884"/>
      <c r="D105" s="865"/>
      <c r="E105" s="896"/>
      <c r="F105" s="867" t="s">
        <v>307</v>
      </c>
      <c r="G105" s="911" t="s">
        <v>194</v>
      </c>
      <c r="H105" s="910" t="s">
        <v>194</v>
      </c>
      <c r="I105" s="911" t="s">
        <v>176</v>
      </c>
      <c r="J105" s="932" t="s">
        <v>238</v>
      </c>
      <c r="K105" s="963" t="s">
        <v>173</v>
      </c>
      <c r="L105" s="932" t="s">
        <v>302</v>
      </c>
      <c r="M105" s="921" t="s">
        <v>257</v>
      </c>
      <c r="N105" s="939">
        <v>1.5</v>
      </c>
      <c r="O105" s="939">
        <v>1.4920000000000002</v>
      </c>
      <c r="P105" s="939"/>
      <c r="Q105" s="1053">
        <v>2135.6590000000001</v>
      </c>
      <c r="R105" s="866"/>
      <c r="S105" s="952"/>
    </row>
    <row r="106" spans="1:19" ht="15">
      <c r="A106" s="275"/>
      <c r="B106" s="864"/>
      <c r="C106" s="884"/>
      <c r="D106" s="865"/>
      <c r="E106" s="897" t="s">
        <v>308</v>
      </c>
      <c r="F106" s="868"/>
      <c r="G106" s="912"/>
      <c r="H106" s="912"/>
      <c r="I106" s="912"/>
      <c r="J106" s="933"/>
      <c r="K106" s="964"/>
      <c r="L106" s="933"/>
      <c r="M106" s="922"/>
      <c r="N106" s="940">
        <v>5.0670000000000002</v>
      </c>
      <c r="O106" s="940">
        <v>4.9500000000000011</v>
      </c>
      <c r="P106" s="940">
        <v>4.157</v>
      </c>
      <c r="Q106" s="1054">
        <v>16577.931000000004</v>
      </c>
      <c r="R106" s="869"/>
      <c r="S106" s="951"/>
    </row>
    <row r="107" spans="1:19" ht="15">
      <c r="A107" s="275"/>
      <c r="B107" s="864"/>
      <c r="C107" s="886"/>
      <c r="D107" s="892" t="s">
        <v>204</v>
      </c>
      <c r="E107" s="899"/>
      <c r="F107" s="865"/>
      <c r="G107" s="910"/>
      <c r="H107" s="910"/>
      <c r="I107" s="910"/>
      <c r="J107" s="932"/>
      <c r="K107" s="965"/>
      <c r="L107" s="932"/>
      <c r="M107" s="923"/>
      <c r="N107" s="939">
        <v>5.0670000000000002</v>
      </c>
      <c r="O107" s="939">
        <v>4.9500000000000011</v>
      </c>
      <c r="P107" s="939"/>
      <c r="Q107" s="1053">
        <v>16577.931000000004</v>
      </c>
      <c r="R107" s="866"/>
      <c r="S107" s="952"/>
    </row>
    <row r="108" spans="1:19" ht="15">
      <c r="A108" s="275"/>
      <c r="B108" s="864"/>
      <c r="C108" s="883" t="s">
        <v>310</v>
      </c>
      <c r="D108" s="868"/>
      <c r="E108" s="901"/>
      <c r="F108" s="868"/>
      <c r="G108" s="912"/>
      <c r="H108" s="912"/>
      <c r="I108" s="912"/>
      <c r="J108" s="933"/>
      <c r="K108" s="964"/>
      <c r="L108" s="933"/>
      <c r="M108" s="922"/>
      <c r="N108" s="940">
        <v>5.0670000000000002</v>
      </c>
      <c r="O108" s="940">
        <v>4.9500000000000011</v>
      </c>
      <c r="P108" s="940"/>
      <c r="Q108" s="1054">
        <v>16577.931000000004</v>
      </c>
      <c r="R108" s="869"/>
      <c r="S108" s="951"/>
    </row>
    <row r="109" spans="1:19" ht="28.5">
      <c r="A109" s="275"/>
      <c r="B109" s="864"/>
      <c r="C109" s="884" t="s">
        <v>1903</v>
      </c>
      <c r="D109" s="867" t="s">
        <v>192</v>
      </c>
      <c r="E109" s="900" t="s">
        <v>270</v>
      </c>
      <c r="F109" s="867" t="s">
        <v>219</v>
      </c>
      <c r="G109" s="911" t="s">
        <v>194</v>
      </c>
      <c r="H109" s="910" t="s">
        <v>194</v>
      </c>
      <c r="I109" s="911" t="s">
        <v>171</v>
      </c>
      <c r="J109" s="932" t="s">
        <v>172</v>
      </c>
      <c r="K109" s="963" t="s">
        <v>173</v>
      </c>
      <c r="L109" s="932" t="s">
        <v>271</v>
      </c>
      <c r="M109" s="921" t="s">
        <v>221</v>
      </c>
      <c r="N109" s="939">
        <v>0.7340000000000001</v>
      </c>
      <c r="O109" s="939">
        <v>0.245</v>
      </c>
      <c r="P109" s="939"/>
      <c r="Q109" s="1053">
        <v>2080.8430000000003</v>
      </c>
      <c r="R109" s="866"/>
      <c r="S109" s="952"/>
    </row>
    <row r="110" spans="1:19" ht="15">
      <c r="A110" s="275"/>
      <c r="B110" s="864"/>
      <c r="C110" s="884"/>
      <c r="D110" s="865"/>
      <c r="E110" s="897" t="s">
        <v>272</v>
      </c>
      <c r="F110" s="868"/>
      <c r="G110" s="912"/>
      <c r="H110" s="912"/>
      <c r="I110" s="912"/>
      <c r="J110" s="933"/>
      <c r="K110" s="964"/>
      <c r="L110" s="933"/>
      <c r="M110" s="922"/>
      <c r="N110" s="940">
        <v>0.7340000000000001</v>
      </c>
      <c r="O110" s="940">
        <v>0.245</v>
      </c>
      <c r="P110" s="940">
        <v>0.436</v>
      </c>
      <c r="Q110" s="1054">
        <v>2080.8430000000003</v>
      </c>
      <c r="R110" s="869"/>
      <c r="S110" s="951"/>
    </row>
    <row r="111" spans="1:19" ht="14.25">
      <c r="A111" s="275"/>
      <c r="B111" s="864"/>
      <c r="C111" s="884"/>
      <c r="D111" s="865"/>
      <c r="E111" s="898" t="s">
        <v>273</v>
      </c>
      <c r="F111" s="867" t="s">
        <v>219</v>
      </c>
      <c r="G111" s="909" t="s">
        <v>194</v>
      </c>
      <c r="H111" s="910" t="s">
        <v>194</v>
      </c>
      <c r="I111" s="909" t="s">
        <v>171</v>
      </c>
      <c r="J111" s="932" t="s">
        <v>172</v>
      </c>
      <c r="K111" s="962" t="s">
        <v>173</v>
      </c>
      <c r="L111" s="932" t="s">
        <v>271</v>
      </c>
      <c r="M111" s="920" t="s">
        <v>221</v>
      </c>
      <c r="N111" s="939">
        <v>0.84999999999999976</v>
      </c>
      <c r="O111" s="939">
        <v>0.28900000000000003</v>
      </c>
      <c r="P111" s="939"/>
      <c r="Q111" s="1053">
        <v>668.95400000000006</v>
      </c>
      <c r="R111" s="866"/>
      <c r="S111" s="952"/>
    </row>
    <row r="112" spans="1:19" ht="14.25">
      <c r="A112" s="275"/>
      <c r="B112" s="864"/>
      <c r="C112" s="884"/>
      <c r="D112" s="865"/>
      <c r="E112" s="896"/>
      <c r="F112" s="867" t="s">
        <v>274</v>
      </c>
      <c r="G112" s="911" t="s">
        <v>194</v>
      </c>
      <c r="H112" s="910" t="s">
        <v>194</v>
      </c>
      <c r="I112" s="911" t="s">
        <v>171</v>
      </c>
      <c r="J112" s="932" t="s">
        <v>172</v>
      </c>
      <c r="K112" s="963" t="s">
        <v>173</v>
      </c>
      <c r="L112" s="932" t="s">
        <v>271</v>
      </c>
      <c r="M112" s="921" t="s">
        <v>221</v>
      </c>
      <c r="N112" s="939">
        <v>0.32</v>
      </c>
      <c r="O112" s="939">
        <v>0.12299999999999998</v>
      </c>
      <c r="P112" s="939"/>
      <c r="Q112" s="1053">
        <v>1021.2620000000001</v>
      </c>
      <c r="R112" s="866"/>
      <c r="S112" s="952"/>
    </row>
    <row r="113" spans="1:19" ht="15">
      <c r="A113" s="275"/>
      <c r="B113" s="864"/>
      <c r="C113" s="884"/>
      <c r="D113" s="865"/>
      <c r="E113" s="897" t="s">
        <v>275</v>
      </c>
      <c r="F113" s="868"/>
      <c r="G113" s="912"/>
      <c r="H113" s="912"/>
      <c r="I113" s="912"/>
      <c r="J113" s="933"/>
      <c r="K113" s="964"/>
      <c r="L113" s="933"/>
      <c r="M113" s="922"/>
      <c r="N113" s="940">
        <v>1.1699999999999993</v>
      </c>
      <c r="O113" s="940">
        <v>0.41199999999999981</v>
      </c>
      <c r="P113" s="940">
        <v>0.54400000000000004</v>
      </c>
      <c r="Q113" s="1054">
        <v>1690.2159999999999</v>
      </c>
      <c r="R113" s="869"/>
      <c r="S113" s="951"/>
    </row>
    <row r="114" spans="1:19" ht="15">
      <c r="A114" s="275"/>
      <c r="B114" s="864"/>
      <c r="C114" s="886"/>
      <c r="D114" s="892" t="s">
        <v>204</v>
      </c>
      <c r="E114" s="899"/>
      <c r="F114" s="865"/>
      <c r="G114" s="910"/>
      <c r="H114" s="910"/>
      <c r="I114" s="910"/>
      <c r="J114" s="932"/>
      <c r="K114" s="965"/>
      <c r="L114" s="932"/>
      <c r="M114" s="923"/>
      <c r="N114" s="939">
        <v>1.9039999999999992</v>
      </c>
      <c r="O114" s="939">
        <v>0.65699999999999992</v>
      </c>
      <c r="P114" s="939"/>
      <c r="Q114" s="1053">
        <v>3771.0589999999997</v>
      </c>
      <c r="R114" s="866"/>
      <c r="S114" s="952"/>
    </row>
    <row r="115" spans="1:19" ht="30">
      <c r="A115" s="275"/>
      <c r="B115" s="864"/>
      <c r="C115" s="883" t="s">
        <v>1904</v>
      </c>
      <c r="D115" s="868"/>
      <c r="E115" s="901"/>
      <c r="F115" s="868"/>
      <c r="G115" s="912"/>
      <c r="H115" s="912"/>
      <c r="I115" s="912"/>
      <c r="J115" s="933"/>
      <c r="K115" s="964"/>
      <c r="L115" s="933"/>
      <c r="M115" s="922"/>
      <c r="N115" s="940">
        <v>1.9039999999999992</v>
      </c>
      <c r="O115" s="940">
        <v>0.65699999999999992</v>
      </c>
      <c r="P115" s="940"/>
      <c r="Q115" s="1054">
        <v>3771.0589999999997</v>
      </c>
      <c r="R115" s="869"/>
      <c r="S115" s="951"/>
    </row>
    <row r="116" spans="1:19" ht="14.25">
      <c r="A116" s="275"/>
      <c r="B116" s="864"/>
      <c r="C116" s="884" t="s">
        <v>1905</v>
      </c>
      <c r="D116" s="867" t="s">
        <v>192</v>
      </c>
      <c r="E116" s="898" t="s">
        <v>239</v>
      </c>
      <c r="F116" s="867" t="s">
        <v>240</v>
      </c>
      <c r="G116" s="909" t="s">
        <v>194</v>
      </c>
      <c r="H116" s="910" t="s">
        <v>194</v>
      </c>
      <c r="I116" s="909" t="s">
        <v>176</v>
      </c>
      <c r="J116" s="932" t="s">
        <v>238</v>
      </c>
      <c r="K116" s="962" t="s">
        <v>173</v>
      </c>
      <c r="L116" s="932" t="s">
        <v>241</v>
      </c>
      <c r="M116" s="920" t="s">
        <v>242</v>
      </c>
      <c r="N116" s="939">
        <v>41.097000000000008</v>
      </c>
      <c r="O116" s="939">
        <v>44.219000000000001</v>
      </c>
      <c r="P116" s="939"/>
      <c r="Q116" s="1053">
        <v>270218.98200000002</v>
      </c>
      <c r="R116" s="866"/>
      <c r="S116" s="952"/>
    </row>
    <row r="117" spans="1:19" ht="14.25">
      <c r="A117" s="275"/>
      <c r="B117" s="864"/>
      <c r="C117" s="884"/>
      <c r="D117" s="865"/>
      <c r="E117" s="895"/>
      <c r="F117" s="867" t="s">
        <v>243</v>
      </c>
      <c r="G117" s="909" t="s">
        <v>194</v>
      </c>
      <c r="H117" s="910" t="s">
        <v>194</v>
      </c>
      <c r="I117" s="909" t="s">
        <v>176</v>
      </c>
      <c r="J117" s="932" t="s">
        <v>238</v>
      </c>
      <c r="K117" s="962" t="s">
        <v>173</v>
      </c>
      <c r="L117" s="932" t="s">
        <v>241</v>
      </c>
      <c r="M117" s="920" t="s">
        <v>242</v>
      </c>
      <c r="N117" s="939">
        <v>41.097000000000008</v>
      </c>
      <c r="O117" s="939">
        <v>44.552999999999997</v>
      </c>
      <c r="P117" s="939"/>
      <c r="Q117" s="1053">
        <v>250242.79500000004</v>
      </c>
      <c r="R117" s="866"/>
      <c r="S117" s="952"/>
    </row>
    <row r="118" spans="1:19" ht="14.25">
      <c r="A118" s="275"/>
      <c r="B118" s="864"/>
      <c r="C118" s="884"/>
      <c r="D118" s="865"/>
      <c r="E118" s="895"/>
      <c r="F118" s="867" t="s">
        <v>244</v>
      </c>
      <c r="G118" s="909" t="s">
        <v>194</v>
      </c>
      <c r="H118" s="910" t="s">
        <v>194</v>
      </c>
      <c r="I118" s="909" t="s">
        <v>176</v>
      </c>
      <c r="J118" s="932" t="s">
        <v>238</v>
      </c>
      <c r="K118" s="962" t="s">
        <v>173</v>
      </c>
      <c r="L118" s="932" t="s">
        <v>241</v>
      </c>
      <c r="M118" s="920" t="s">
        <v>242</v>
      </c>
      <c r="N118" s="939">
        <v>41.097000000000008</v>
      </c>
      <c r="O118" s="939">
        <v>43.765000000000008</v>
      </c>
      <c r="P118" s="939"/>
      <c r="Q118" s="1053">
        <v>218672.82499999998</v>
      </c>
      <c r="R118" s="866"/>
      <c r="S118" s="952"/>
    </row>
    <row r="119" spans="1:19" ht="14.25">
      <c r="A119" s="275"/>
      <c r="B119" s="864"/>
      <c r="C119" s="884"/>
      <c r="D119" s="865"/>
      <c r="E119" s="895"/>
      <c r="F119" s="867" t="s">
        <v>245</v>
      </c>
      <c r="G119" s="909" t="s">
        <v>194</v>
      </c>
      <c r="H119" s="910" t="s">
        <v>194</v>
      </c>
      <c r="I119" s="909" t="s">
        <v>176</v>
      </c>
      <c r="J119" s="932" t="s">
        <v>238</v>
      </c>
      <c r="K119" s="962" t="s">
        <v>173</v>
      </c>
      <c r="L119" s="932" t="s">
        <v>241</v>
      </c>
      <c r="M119" s="920" t="s">
        <v>242</v>
      </c>
      <c r="N119" s="939">
        <v>41.097000000000008</v>
      </c>
      <c r="O119" s="939">
        <v>44.120000000000005</v>
      </c>
      <c r="P119" s="939"/>
      <c r="Q119" s="1053">
        <v>224386.26300000004</v>
      </c>
      <c r="R119" s="866"/>
      <c r="S119" s="952"/>
    </row>
    <row r="120" spans="1:19" ht="14.25">
      <c r="A120" s="275"/>
      <c r="B120" s="864"/>
      <c r="C120" s="884"/>
      <c r="D120" s="865"/>
      <c r="E120" s="895"/>
      <c r="F120" s="867" t="s">
        <v>246</v>
      </c>
      <c r="G120" s="909" t="s">
        <v>194</v>
      </c>
      <c r="H120" s="910" t="s">
        <v>194</v>
      </c>
      <c r="I120" s="909" t="s">
        <v>176</v>
      </c>
      <c r="J120" s="932" t="s">
        <v>238</v>
      </c>
      <c r="K120" s="962" t="s">
        <v>173</v>
      </c>
      <c r="L120" s="932" t="s">
        <v>241</v>
      </c>
      <c r="M120" s="920" t="s">
        <v>242</v>
      </c>
      <c r="N120" s="939">
        <v>41.097000000000008</v>
      </c>
      <c r="O120" s="939">
        <v>44.687000000000005</v>
      </c>
      <c r="P120" s="939"/>
      <c r="Q120" s="1053">
        <v>236424.98499999999</v>
      </c>
      <c r="R120" s="866"/>
      <c r="S120" s="952"/>
    </row>
    <row r="121" spans="1:19" ht="14.25">
      <c r="A121" s="275"/>
      <c r="B121" s="864"/>
      <c r="C121" s="884"/>
      <c r="D121" s="865"/>
      <c r="E121" s="896"/>
      <c r="F121" s="867" t="s">
        <v>247</v>
      </c>
      <c r="G121" s="911" t="s">
        <v>194</v>
      </c>
      <c r="H121" s="910" t="s">
        <v>194</v>
      </c>
      <c r="I121" s="911" t="s">
        <v>176</v>
      </c>
      <c r="J121" s="932" t="s">
        <v>238</v>
      </c>
      <c r="K121" s="963" t="s">
        <v>173</v>
      </c>
      <c r="L121" s="932" t="s">
        <v>241</v>
      </c>
      <c r="M121" s="921" t="s">
        <v>242</v>
      </c>
      <c r="N121" s="939">
        <v>41.097000000000008</v>
      </c>
      <c r="O121" s="939">
        <v>44.220999999999982</v>
      </c>
      <c r="P121" s="939"/>
      <c r="Q121" s="1053">
        <v>236091.06800000003</v>
      </c>
      <c r="R121" s="866"/>
      <c r="S121" s="952"/>
    </row>
    <row r="122" spans="1:19" ht="15">
      <c r="A122" s="275"/>
      <c r="B122" s="864"/>
      <c r="C122" s="884"/>
      <c r="D122" s="865"/>
      <c r="E122" s="897" t="s">
        <v>248</v>
      </c>
      <c r="F122" s="868"/>
      <c r="G122" s="912"/>
      <c r="H122" s="912"/>
      <c r="I122" s="912"/>
      <c r="J122" s="933"/>
      <c r="K122" s="964"/>
      <c r="L122" s="933"/>
      <c r="M122" s="922"/>
      <c r="N122" s="940">
        <v>246.58199999999971</v>
      </c>
      <c r="O122" s="940">
        <v>265.56500000000005</v>
      </c>
      <c r="P122" s="940">
        <v>265.565</v>
      </c>
      <c r="Q122" s="1054">
        <v>1436036.9179999996</v>
      </c>
      <c r="R122" s="869"/>
      <c r="S122" s="951"/>
    </row>
    <row r="123" spans="1:19" ht="15">
      <c r="A123" s="275"/>
      <c r="B123" s="864"/>
      <c r="C123" s="886"/>
      <c r="D123" s="892" t="s">
        <v>204</v>
      </c>
      <c r="E123" s="899"/>
      <c r="F123" s="865"/>
      <c r="G123" s="910"/>
      <c r="H123" s="910"/>
      <c r="I123" s="910"/>
      <c r="J123" s="932"/>
      <c r="K123" s="965"/>
      <c r="L123" s="932"/>
      <c r="M123" s="923"/>
      <c r="N123" s="939">
        <v>246.58199999999971</v>
      </c>
      <c r="O123" s="939">
        <v>265.56500000000005</v>
      </c>
      <c r="P123" s="939"/>
      <c r="Q123" s="1053">
        <v>1436036.9179999996</v>
      </c>
      <c r="R123" s="866"/>
      <c r="S123" s="952"/>
    </row>
    <row r="124" spans="1:19" ht="15">
      <c r="A124" s="275"/>
      <c r="B124" s="864"/>
      <c r="C124" s="883" t="s">
        <v>1906</v>
      </c>
      <c r="D124" s="868"/>
      <c r="E124" s="901"/>
      <c r="F124" s="868"/>
      <c r="G124" s="912"/>
      <c r="H124" s="912"/>
      <c r="I124" s="912"/>
      <c r="J124" s="933"/>
      <c r="K124" s="964"/>
      <c r="L124" s="933"/>
      <c r="M124" s="922"/>
      <c r="N124" s="940">
        <v>246.58199999999971</v>
      </c>
      <c r="O124" s="940">
        <v>265.56500000000005</v>
      </c>
      <c r="P124" s="940"/>
      <c r="Q124" s="1054">
        <v>1436036.9179999996</v>
      </c>
      <c r="R124" s="869"/>
      <c r="S124" s="951"/>
    </row>
    <row r="125" spans="1:19" ht="28.5">
      <c r="A125" s="275"/>
      <c r="B125" s="864"/>
      <c r="C125" s="884" t="s">
        <v>1907</v>
      </c>
      <c r="D125" s="867" t="s">
        <v>167</v>
      </c>
      <c r="E125" s="898" t="s">
        <v>232</v>
      </c>
      <c r="F125" s="867"/>
      <c r="G125" s="909" t="s">
        <v>170</v>
      </c>
      <c r="H125" s="910" t="s">
        <v>170</v>
      </c>
      <c r="I125" s="909" t="s">
        <v>176</v>
      </c>
      <c r="J125" s="932" t="s">
        <v>172</v>
      </c>
      <c r="K125" s="962" t="s">
        <v>177</v>
      </c>
      <c r="L125" s="932" t="s">
        <v>233</v>
      </c>
      <c r="M125" s="920" t="s">
        <v>234</v>
      </c>
      <c r="N125" s="939">
        <v>1.7999999999999996</v>
      </c>
      <c r="O125" s="939">
        <v>1.5</v>
      </c>
      <c r="P125" s="939"/>
      <c r="Q125" s="1053">
        <v>0</v>
      </c>
      <c r="R125" s="866"/>
      <c r="S125" s="952"/>
    </row>
    <row r="126" spans="1:19" ht="14.25">
      <c r="A126" s="275"/>
      <c r="B126" s="864"/>
      <c r="C126" s="884"/>
      <c r="D126" s="865"/>
      <c r="E126" s="896"/>
      <c r="F126" s="865"/>
      <c r="G126" s="911"/>
      <c r="H126" s="910"/>
      <c r="I126" s="911"/>
      <c r="J126" s="932"/>
      <c r="K126" s="963"/>
      <c r="L126" s="932"/>
      <c r="M126" s="921"/>
      <c r="N126" s="939"/>
      <c r="O126" s="939"/>
      <c r="P126" s="939"/>
      <c r="Q126" s="1053"/>
      <c r="R126" s="866" t="s">
        <v>178</v>
      </c>
      <c r="S126" s="952">
        <v>0</v>
      </c>
    </row>
    <row r="127" spans="1:19" ht="15">
      <c r="A127" s="275"/>
      <c r="B127" s="864"/>
      <c r="C127" s="884"/>
      <c r="D127" s="865"/>
      <c r="E127" s="897" t="s">
        <v>235</v>
      </c>
      <c r="F127" s="868"/>
      <c r="G127" s="912"/>
      <c r="H127" s="912"/>
      <c r="I127" s="912"/>
      <c r="J127" s="933"/>
      <c r="K127" s="964"/>
      <c r="L127" s="933"/>
      <c r="M127" s="922"/>
      <c r="N127" s="940">
        <v>1.7999999999999996</v>
      </c>
      <c r="O127" s="940">
        <v>1.5</v>
      </c>
      <c r="P127" s="940">
        <v>1.5</v>
      </c>
      <c r="Q127" s="1054">
        <v>0</v>
      </c>
      <c r="R127" s="869"/>
      <c r="S127" s="951"/>
    </row>
    <row r="128" spans="1:19" ht="15">
      <c r="A128" s="275"/>
      <c r="B128" s="864"/>
      <c r="C128" s="886"/>
      <c r="D128" s="892" t="s">
        <v>191</v>
      </c>
      <c r="E128" s="899"/>
      <c r="F128" s="865"/>
      <c r="G128" s="910"/>
      <c r="H128" s="910"/>
      <c r="I128" s="910"/>
      <c r="J128" s="932"/>
      <c r="K128" s="965"/>
      <c r="L128" s="932"/>
      <c r="M128" s="923"/>
      <c r="N128" s="939">
        <v>1.7999999999999996</v>
      </c>
      <c r="O128" s="939">
        <v>1.5</v>
      </c>
      <c r="P128" s="939"/>
      <c r="Q128" s="1053">
        <v>0</v>
      </c>
      <c r="R128" s="866"/>
      <c r="S128" s="952"/>
    </row>
    <row r="129" spans="1:19" ht="30">
      <c r="A129" s="275"/>
      <c r="B129" s="864"/>
      <c r="C129" s="883" t="s">
        <v>1908</v>
      </c>
      <c r="D129" s="868"/>
      <c r="E129" s="901"/>
      <c r="F129" s="868"/>
      <c r="G129" s="912"/>
      <c r="H129" s="912"/>
      <c r="I129" s="912"/>
      <c r="J129" s="933"/>
      <c r="K129" s="964"/>
      <c r="L129" s="933"/>
      <c r="M129" s="922"/>
      <c r="N129" s="940">
        <v>1.7999999999999996</v>
      </c>
      <c r="O129" s="940">
        <v>1.5</v>
      </c>
      <c r="P129" s="940"/>
      <c r="Q129" s="1054">
        <v>0</v>
      </c>
      <c r="R129" s="869"/>
      <c r="S129" s="951"/>
    </row>
    <row r="130" spans="1:19" ht="14.25">
      <c r="A130" s="275"/>
      <c r="B130" s="864"/>
      <c r="C130" s="884" t="s">
        <v>1909</v>
      </c>
      <c r="D130" s="867" t="s">
        <v>167</v>
      </c>
      <c r="E130" s="900" t="s">
        <v>311</v>
      </c>
      <c r="F130" s="867"/>
      <c r="G130" s="911" t="s">
        <v>170</v>
      </c>
      <c r="H130" s="910" t="s">
        <v>170</v>
      </c>
      <c r="I130" s="911" t="s">
        <v>171</v>
      </c>
      <c r="J130" s="932" t="s">
        <v>172</v>
      </c>
      <c r="K130" s="963" t="s">
        <v>173</v>
      </c>
      <c r="L130" s="932" t="s">
        <v>233</v>
      </c>
      <c r="M130" s="921" t="s">
        <v>234</v>
      </c>
      <c r="N130" s="939">
        <v>4.3100000000000005</v>
      </c>
      <c r="O130" s="939">
        <v>3.4319999999999999</v>
      </c>
      <c r="P130" s="939"/>
      <c r="Q130" s="1053">
        <v>0</v>
      </c>
      <c r="R130" s="866"/>
      <c r="S130" s="952"/>
    </row>
    <row r="131" spans="1:19" ht="15">
      <c r="A131" s="275"/>
      <c r="B131" s="864"/>
      <c r="C131" s="884"/>
      <c r="D131" s="865"/>
      <c r="E131" s="897" t="s">
        <v>312</v>
      </c>
      <c r="F131" s="868"/>
      <c r="G131" s="912"/>
      <c r="H131" s="912"/>
      <c r="I131" s="912"/>
      <c r="J131" s="933"/>
      <c r="K131" s="964"/>
      <c r="L131" s="933"/>
      <c r="M131" s="922"/>
      <c r="N131" s="940">
        <v>4.3100000000000005</v>
      </c>
      <c r="O131" s="940">
        <v>3.4319999999999999</v>
      </c>
      <c r="P131" s="940">
        <v>0</v>
      </c>
      <c r="Q131" s="1054">
        <v>0</v>
      </c>
      <c r="R131" s="869"/>
      <c r="S131" s="951"/>
    </row>
    <row r="132" spans="1:19" ht="14.25">
      <c r="A132" s="275"/>
      <c r="B132" s="864"/>
      <c r="C132" s="884"/>
      <c r="D132" s="865"/>
      <c r="E132" s="900" t="s">
        <v>296</v>
      </c>
      <c r="F132" s="867"/>
      <c r="G132" s="911" t="s">
        <v>170</v>
      </c>
      <c r="H132" s="910" t="s">
        <v>170</v>
      </c>
      <c r="I132" s="911" t="s">
        <v>171</v>
      </c>
      <c r="J132" s="932" t="s">
        <v>172</v>
      </c>
      <c r="K132" s="963" t="s">
        <v>173</v>
      </c>
      <c r="L132" s="932" t="s">
        <v>233</v>
      </c>
      <c r="M132" s="921" t="s">
        <v>297</v>
      </c>
      <c r="N132" s="939">
        <v>2.0350000000000006</v>
      </c>
      <c r="O132" s="939">
        <v>1.86</v>
      </c>
      <c r="P132" s="939"/>
      <c r="Q132" s="1053">
        <v>0</v>
      </c>
      <c r="R132" s="866"/>
      <c r="S132" s="952"/>
    </row>
    <row r="133" spans="1:19" ht="15">
      <c r="A133" s="275"/>
      <c r="B133" s="864"/>
      <c r="C133" s="884"/>
      <c r="D133" s="865"/>
      <c r="E133" s="897" t="s">
        <v>298</v>
      </c>
      <c r="F133" s="868"/>
      <c r="G133" s="912"/>
      <c r="H133" s="912"/>
      <c r="I133" s="912"/>
      <c r="J133" s="933"/>
      <c r="K133" s="964"/>
      <c r="L133" s="933"/>
      <c r="M133" s="922"/>
      <c r="N133" s="940">
        <v>2.0350000000000006</v>
      </c>
      <c r="O133" s="940">
        <v>1.86</v>
      </c>
      <c r="P133" s="940">
        <v>0</v>
      </c>
      <c r="Q133" s="1054">
        <v>0</v>
      </c>
      <c r="R133" s="869"/>
      <c r="S133" s="951"/>
    </row>
    <row r="134" spans="1:19" ht="15">
      <c r="A134" s="275"/>
      <c r="B134" s="864"/>
      <c r="C134" s="886"/>
      <c r="D134" s="892" t="s">
        <v>191</v>
      </c>
      <c r="E134" s="899"/>
      <c r="F134" s="865"/>
      <c r="G134" s="910"/>
      <c r="H134" s="910"/>
      <c r="I134" s="910"/>
      <c r="J134" s="932"/>
      <c r="K134" s="965"/>
      <c r="L134" s="932"/>
      <c r="M134" s="923"/>
      <c r="N134" s="939">
        <v>6.3450000000000042</v>
      </c>
      <c r="O134" s="939">
        <v>5.2920000000000016</v>
      </c>
      <c r="P134" s="939"/>
      <c r="Q134" s="1053">
        <v>0</v>
      </c>
      <c r="R134" s="866"/>
      <c r="S134" s="952"/>
    </row>
    <row r="135" spans="1:19" ht="15">
      <c r="A135" s="275"/>
      <c r="B135" s="864"/>
      <c r="C135" s="883" t="s">
        <v>1910</v>
      </c>
      <c r="D135" s="868"/>
      <c r="E135" s="901"/>
      <c r="F135" s="868"/>
      <c r="G135" s="912"/>
      <c r="H135" s="912"/>
      <c r="I135" s="912"/>
      <c r="J135" s="933"/>
      <c r="K135" s="964"/>
      <c r="L135" s="933"/>
      <c r="M135" s="922"/>
      <c r="N135" s="940">
        <v>6.3450000000000042</v>
      </c>
      <c r="O135" s="940">
        <v>5.2920000000000016</v>
      </c>
      <c r="P135" s="940"/>
      <c r="Q135" s="1054">
        <v>0</v>
      </c>
      <c r="R135" s="869"/>
      <c r="S135" s="951"/>
    </row>
    <row r="136" spans="1:19" ht="14.25">
      <c r="A136" s="275"/>
      <c r="B136" s="864"/>
      <c r="C136" s="884" t="s">
        <v>2069</v>
      </c>
      <c r="D136" s="867" t="s">
        <v>167</v>
      </c>
      <c r="E136" s="898" t="s">
        <v>254</v>
      </c>
      <c r="F136" s="867" t="s">
        <v>240</v>
      </c>
      <c r="G136" s="909" t="s">
        <v>170</v>
      </c>
      <c r="H136" s="910" t="s">
        <v>170</v>
      </c>
      <c r="I136" s="909" t="s">
        <v>171</v>
      </c>
      <c r="J136" s="932" t="s">
        <v>172</v>
      </c>
      <c r="K136" s="962" t="s">
        <v>173</v>
      </c>
      <c r="L136" s="932" t="s">
        <v>225</v>
      </c>
      <c r="M136" s="920" t="s">
        <v>255</v>
      </c>
      <c r="N136" s="939">
        <v>0.70000000000000007</v>
      </c>
      <c r="O136" s="939">
        <v>0.5</v>
      </c>
      <c r="P136" s="939"/>
      <c r="Q136" s="1053">
        <v>39.75800000000001</v>
      </c>
      <c r="R136" s="866"/>
      <c r="S136" s="952"/>
    </row>
    <row r="137" spans="1:19" ht="14.25">
      <c r="A137" s="275"/>
      <c r="B137" s="864"/>
      <c r="C137" s="884"/>
      <c r="D137" s="865"/>
      <c r="E137" s="895"/>
      <c r="F137" s="865"/>
      <c r="G137" s="909"/>
      <c r="H137" s="910"/>
      <c r="I137" s="909"/>
      <c r="J137" s="932"/>
      <c r="K137" s="962"/>
      <c r="L137" s="932"/>
      <c r="M137" s="920"/>
      <c r="N137" s="939"/>
      <c r="O137" s="939"/>
      <c r="P137" s="939"/>
      <c r="Q137" s="1053"/>
      <c r="R137" s="866" t="s">
        <v>178</v>
      </c>
      <c r="S137" s="952">
        <v>4869</v>
      </c>
    </row>
    <row r="138" spans="1:19" ht="14.25">
      <c r="A138" s="275"/>
      <c r="B138" s="864"/>
      <c r="C138" s="884"/>
      <c r="D138" s="865"/>
      <c r="E138" s="895"/>
      <c r="F138" s="867" t="s">
        <v>243</v>
      </c>
      <c r="G138" s="909" t="s">
        <v>170</v>
      </c>
      <c r="H138" s="910" t="s">
        <v>170</v>
      </c>
      <c r="I138" s="909" t="s">
        <v>171</v>
      </c>
      <c r="J138" s="932" t="s">
        <v>172</v>
      </c>
      <c r="K138" s="962" t="s">
        <v>173</v>
      </c>
      <c r="L138" s="932" t="s">
        <v>225</v>
      </c>
      <c r="M138" s="920" t="s">
        <v>255</v>
      </c>
      <c r="N138" s="939">
        <v>0.7</v>
      </c>
      <c r="O138" s="939">
        <v>0.315</v>
      </c>
      <c r="P138" s="939"/>
      <c r="Q138" s="1053">
        <v>4.83</v>
      </c>
      <c r="R138" s="866"/>
      <c r="S138" s="952"/>
    </row>
    <row r="139" spans="1:19" ht="14.25">
      <c r="A139" s="275"/>
      <c r="B139" s="864"/>
      <c r="C139" s="884"/>
      <c r="D139" s="865"/>
      <c r="E139" s="896"/>
      <c r="F139" s="865"/>
      <c r="G139" s="911"/>
      <c r="H139" s="910"/>
      <c r="I139" s="911"/>
      <c r="J139" s="932"/>
      <c r="K139" s="963"/>
      <c r="L139" s="932"/>
      <c r="M139" s="921"/>
      <c r="N139" s="939"/>
      <c r="O139" s="939"/>
      <c r="P139" s="939"/>
      <c r="Q139" s="1053"/>
      <c r="R139" s="866" t="s">
        <v>178</v>
      </c>
      <c r="S139" s="952">
        <v>418</v>
      </c>
    </row>
    <row r="140" spans="1:19" ht="15">
      <c r="A140" s="275"/>
      <c r="B140" s="864"/>
      <c r="C140" s="884"/>
      <c r="D140" s="865"/>
      <c r="E140" s="897" t="s">
        <v>256</v>
      </c>
      <c r="F140" s="868"/>
      <c r="G140" s="912"/>
      <c r="H140" s="912"/>
      <c r="I140" s="912"/>
      <c r="J140" s="933"/>
      <c r="K140" s="964"/>
      <c r="L140" s="933"/>
      <c r="M140" s="922"/>
      <c r="N140" s="940">
        <v>1.4</v>
      </c>
      <c r="O140" s="940">
        <v>0.81499999999999995</v>
      </c>
      <c r="P140" s="940">
        <v>0.51900000000000002</v>
      </c>
      <c r="Q140" s="1054">
        <v>44.588000000000008</v>
      </c>
      <c r="R140" s="869"/>
      <c r="S140" s="951"/>
    </row>
    <row r="141" spans="1:19" ht="15">
      <c r="A141" s="275"/>
      <c r="B141" s="864"/>
      <c r="C141" s="884"/>
      <c r="D141" s="892" t="s">
        <v>191</v>
      </c>
      <c r="E141" s="899"/>
      <c r="F141" s="865"/>
      <c r="G141" s="910"/>
      <c r="H141" s="910"/>
      <c r="I141" s="910"/>
      <c r="J141" s="932"/>
      <c r="K141" s="965"/>
      <c r="L141" s="932"/>
      <c r="M141" s="923"/>
      <c r="N141" s="939">
        <v>1.4</v>
      </c>
      <c r="O141" s="939">
        <v>0.81499999999999995</v>
      </c>
      <c r="P141" s="939"/>
      <c r="Q141" s="1053">
        <v>44.588000000000008</v>
      </c>
      <c r="R141" s="866"/>
      <c r="S141" s="952"/>
    </row>
    <row r="142" spans="1:19" ht="14.25">
      <c r="A142" s="275"/>
      <c r="B142" s="864"/>
      <c r="C142" s="884"/>
      <c r="D142" s="867" t="s">
        <v>192</v>
      </c>
      <c r="E142" s="898" t="s">
        <v>259</v>
      </c>
      <c r="F142" s="867" t="s">
        <v>260</v>
      </c>
      <c r="G142" s="909" t="s">
        <v>194</v>
      </c>
      <c r="H142" s="910" t="s">
        <v>194</v>
      </c>
      <c r="I142" s="909" t="s">
        <v>171</v>
      </c>
      <c r="J142" s="932" t="s">
        <v>172</v>
      </c>
      <c r="K142" s="962" t="s">
        <v>173</v>
      </c>
      <c r="L142" s="932" t="s">
        <v>225</v>
      </c>
      <c r="M142" s="920" t="s">
        <v>255</v>
      </c>
      <c r="N142" s="939">
        <v>0.19999999999999998</v>
      </c>
      <c r="O142" s="939">
        <v>0.19499999999999995</v>
      </c>
      <c r="P142" s="939"/>
      <c r="Q142" s="1053">
        <v>592.95900000000017</v>
      </c>
      <c r="R142" s="866"/>
      <c r="S142" s="952"/>
    </row>
    <row r="143" spans="1:19" ht="14.25">
      <c r="A143" s="275"/>
      <c r="B143" s="864"/>
      <c r="C143" s="884"/>
      <c r="D143" s="865"/>
      <c r="E143" s="896"/>
      <c r="F143" s="867" t="s">
        <v>261</v>
      </c>
      <c r="G143" s="911" t="s">
        <v>194</v>
      </c>
      <c r="H143" s="910" t="s">
        <v>194</v>
      </c>
      <c r="I143" s="911" t="s">
        <v>171</v>
      </c>
      <c r="J143" s="932" t="s">
        <v>172</v>
      </c>
      <c r="K143" s="963" t="s">
        <v>173</v>
      </c>
      <c r="L143" s="932" t="s">
        <v>225</v>
      </c>
      <c r="M143" s="921" t="s">
        <v>255</v>
      </c>
      <c r="N143" s="939">
        <v>0.81</v>
      </c>
      <c r="O143" s="939">
        <v>0.7799999999999998</v>
      </c>
      <c r="P143" s="939"/>
      <c r="Q143" s="1053">
        <v>2171.8710000000001</v>
      </c>
      <c r="R143" s="866"/>
      <c r="S143" s="952"/>
    </row>
    <row r="144" spans="1:19" ht="15">
      <c r="A144" s="275"/>
      <c r="B144" s="864"/>
      <c r="C144" s="884"/>
      <c r="D144" s="865"/>
      <c r="E144" s="897" t="s">
        <v>263</v>
      </c>
      <c r="F144" s="868"/>
      <c r="G144" s="912"/>
      <c r="H144" s="912"/>
      <c r="I144" s="912"/>
      <c r="J144" s="933"/>
      <c r="K144" s="964"/>
      <c r="L144" s="933"/>
      <c r="M144" s="922"/>
      <c r="N144" s="940">
        <v>1.01</v>
      </c>
      <c r="O144" s="940">
        <v>0.97499999999999964</v>
      </c>
      <c r="P144" s="940">
        <v>0.91</v>
      </c>
      <c r="Q144" s="1054">
        <v>2764.8300000000004</v>
      </c>
      <c r="R144" s="869"/>
      <c r="S144" s="951"/>
    </row>
    <row r="145" spans="1:19" ht="14.25">
      <c r="A145" s="275"/>
      <c r="B145" s="864"/>
      <c r="C145" s="884"/>
      <c r="D145" s="865"/>
      <c r="E145" s="898" t="s">
        <v>264</v>
      </c>
      <c r="F145" s="867" t="s">
        <v>240</v>
      </c>
      <c r="G145" s="909" t="s">
        <v>194</v>
      </c>
      <c r="H145" s="910" t="s">
        <v>194</v>
      </c>
      <c r="I145" s="909" t="s">
        <v>176</v>
      </c>
      <c r="J145" s="932" t="s">
        <v>172</v>
      </c>
      <c r="K145" s="962" t="s">
        <v>173</v>
      </c>
      <c r="L145" s="932" t="s">
        <v>258</v>
      </c>
      <c r="M145" s="920" t="s">
        <v>258</v>
      </c>
      <c r="N145" s="939">
        <v>1.5399999999999998</v>
      </c>
      <c r="O145" s="939">
        <v>1.4969999999999997</v>
      </c>
      <c r="P145" s="939"/>
      <c r="Q145" s="1053">
        <v>6628.62</v>
      </c>
      <c r="R145" s="866"/>
      <c r="S145" s="952"/>
    </row>
    <row r="146" spans="1:19" ht="14.25">
      <c r="A146" s="275"/>
      <c r="B146" s="864"/>
      <c r="C146" s="884"/>
      <c r="D146" s="865"/>
      <c r="E146" s="896"/>
      <c r="F146" s="867" t="s">
        <v>243</v>
      </c>
      <c r="G146" s="911" t="s">
        <v>194</v>
      </c>
      <c r="H146" s="910" t="s">
        <v>194</v>
      </c>
      <c r="I146" s="911" t="s">
        <v>176</v>
      </c>
      <c r="J146" s="932" t="s">
        <v>172</v>
      </c>
      <c r="K146" s="963" t="s">
        <v>173</v>
      </c>
      <c r="L146" s="932" t="s">
        <v>258</v>
      </c>
      <c r="M146" s="921" t="s">
        <v>258</v>
      </c>
      <c r="N146" s="939">
        <v>1.5</v>
      </c>
      <c r="O146" s="939">
        <v>1.4000000000000001</v>
      </c>
      <c r="P146" s="939"/>
      <c r="Q146" s="1053">
        <v>8466.2260000000006</v>
      </c>
      <c r="R146" s="866"/>
      <c r="S146" s="952"/>
    </row>
    <row r="147" spans="1:19" ht="15">
      <c r="A147" s="275"/>
      <c r="B147" s="864"/>
      <c r="C147" s="884"/>
      <c r="D147" s="865"/>
      <c r="E147" s="897" t="s">
        <v>266</v>
      </c>
      <c r="F147" s="868"/>
      <c r="G147" s="912"/>
      <c r="H147" s="912"/>
      <c r="I147" s="912"/>
      <c r="J147" s="933"/>
      <c r="K147" s="964"/>
      <c r="L147" s="933"/>
      <c r="M147" s="922"/>
      <c r="N147" s="940">
        <v>3.04</v>
      </c>
      <c r="O147" s="940">
        <v>2.8969999999999998</v>
      </c>
      <c r="P147" s="940">
        <v>2.9550000000000001</v>
      </c>
      <c r="Q147" s="1054">
        <v>15094.845999999998</v>
      </c>
      <c r="R147" s="869"/>
      <c r="S147" s="951"/>
    </row>
    <row r="148" spans="1:19" ht="14.25">
      <c r="A148" s="275"/>
      <c r="B148" s="864"/>
      <c r="C148" s="884"/>
      <c r="D148" s="865"/>
      <c r="E148" s="898" t="s">
        <v>1849</v>
      </c>
      <c r="F148" s="867" t="s">
        <v>267</v>
      </c>
      <c r="G148" s="909" t="s">
        <v>194</v>
      </c>
      <c r="H148" s="910" t="s">
        <v>194</v>
      </c>
      <c r="I148" s="909" t="s">
        <v>176</v>
      </c>
      <c r="J148" s="932" t="s">
        <v>172</v>
      </c>
      <c r="K148" s="962" t="s">
        <v>173</v>
      </c>
      <c r="L148" s="932" t="s">
        <v>268</v>
      </c>
      <c r="M148" s="920" t="s">
        <v>268</v>
      </c>
      <c r="N148" s="939">
        <v>0.73999999999999988</v>
      </c>
      <c r="O148" s="939">
        <v>0.71999999999999986</v>
      </c>
      <c r="P148" s="939"/>
      <c r="Q148" s="1053">
        <v>2313.9560000000001</v>
      </c>
      <c r="R148" s="866"/>
      <c r="S148" s="952"/>
    </row>
    <row r="149" spans="1:19" ht="14.25">
      <c r="A149" s="275"/>
      <c r="B149" s="864"/>
      <c r="C149" s="884"/>
      <c r="D149" s="865"/>
      <c r="E149" s="896"/>
      <c r="F149" s="867" t="s">
        <v>269</v>
      </c>
      <c r="G149" s="911" t="s">
        <v>194</v>
      </c>
      <c r="H149" s="910" t="s">
        <v>194</v>
      </c>
      <c r="I149" s="911" t="s">
        <v>176</v>
      </c>
      <c r="J149" s="932" t="s">
        <v>172</v>
      </c>
      <c r="K149" s="963" t="s">
        <v>173</v>
      </c>
      <c r="L149" s="932" t="s">
        <v>268</v>
      </c>
      <c r="M149" s="921" t="s">
        <v>268</v>
      </c>
      <c r="N149" s="939">
        <v>0.55000000000000004</v>
      </c>
      <c r="O149" s="939">
        <v>0.49999999999999994</v>
      </c>
      <c r="P149" s="939"/>
      <c r="Q149" s="1053">
        <v>2225.7399999999998</v>
      </c>
      <c r="R149" s="866"/>
      <c r="S149" s="952"/>
    </row>
    <row r="150" spans="1:19" ht="15">
      <c r="A150" s="275"/>
      <c r="B150" s="864"/>
      <c r="C150" s="884"/>
      <c r="D150" s="865"/>
      <c r="E150" s="897" t="s">
        <v>1850</v>
      </c>
      <c r="F150" s="868"/>
      <c r="G150" s="912"/>
      <c r="H150" s="912"/>
      <c r="I150" s="912"/>
      <c r="J150" s="933"/>
      <c r="K150" s="964"/>
      <c r="L150" s="933"/>
      <c r="M150" s="922"/>
      <c r="N150" s="940">
        <v>1.2899999999999998</v>
      </c>
      <c r="O150" s="940">
        <v>1.2200000000000002</v>
      </c>
      <c r="P150" s="940">
        <v>0.94799999999999995</v>
      </c>
      <c r="Q150" s="1054">
        <v>4539.6960000000008</v>
      </c>
      <c r="R150" s="869"/>
      <c r="S150" s="951"/>
    </row>
    <row r="151" spans="1:19" ht="15">
      <c r="A151" s="275"/>
      <c r="B151" s="864"/>
      <c r="C151" s="886"/>
      <c r="D151" s="892" t="s">
        <v>204</v>
      </c>
      <c r="E151" s="899"/>
      <c r="F151" s="865"/>
      <c r="G151" s="910"/>
      <c r="H151" s="910"/>
      <c r="I151" s="910"/>
      <c r="J151" s="932"/>
      <c r="K151" s="965"/>
      <c r="L151" s="932"/>
      <c r="M151" s="923"/>
      <c r="N151" s="939">
        <v>5.3399999999999945</v>
      </c>
      <c r="O151" s="939">
        <v>5.0919999999999987</v>
      </c>
      <c r="P151" s="939"/>
      <c r="Q151" s="1053">
        <v>22399.372000000007</v>
      </c>
      <c r="R151" s="866"/>
      <c r="S151" s="952"/>
    </row>
    <row r="152" spans="1:19" ht="15">
      <c r="A152" s="275"/>
      <c r="B152" s="864"/>
      <c r="C152" s="883" t="s">
        <v>2070</v>
      </c>
      <c r="D152" s="868"/>
      <c r="E152" s="901"/>
      <c r="F152" s="868"/>
      <c r="G152" s="912"/>
      <c r="H152" s="912"/>
      <c r="I152" s="912"/>
      <c r="J152" s="933"/>
      <c r="K152" s="964"/>
      <c r="L152" s="933"/>
      <c r="M152" s="922"/>
      <c r="N152" s="940">
        <v>6.7399999999999931</v>
      </c>
      <c r="O152" s="940">
        <v>5.9069999999999974</v>
      </c>
      <c r="P152" s="940"/>
      <c r="Q152" s="1054">
        <v>22443.960000000006</v>
      </c>
      <c r="R152" s="869"/>
      <c r="S152" s="951"/>
    </row>
    <row r="153" spans="1:19" ht="14.25">
      <c r="A153" s="275"/>
      <c r="B153" s="864"/>
      <c r="C153" s="884" t="s">
        <v>2071</v>
      </c>
      <c r="D153" s="867" t="s">
        <v>167</v>
      </c>
      <c r="E153" s="898" t="s">
        <v>224</v>
      </c>
      <c r="F153" s="867"/>
      <c r="G153" s="909" t="s">
        <v>170</v>
      </c>
      <c r="H153" s="910" t="s">
        <v>170</v>
      </c>
      <c r="I153" s="909" t="s">
        <v>171</v>
      </c>
      <c r="J153" s="932" t="s">
        <v>172</v>
      </c>
      <c r="K153" s="962" t="s">
        <v>173</v>
      </c>
      <c r="L153" s="932" t="s">
        <v>225</v>
      </c>
      <c r="M153" s="920" t="s">
        <v>226</v>
      </c>
      <c r="N153" s="939">
        <v>0.54500000000000004</v>
      </c>
      <c r="O153" s="939">
        <v>0.35000000000000003</v>
      </c>
      <c r="P153" s="939"/>
      <c r="Q153" s="1053">
        <v>121.786</v>
      </c>
      <c r="R153" s="866"/>
      <c r="S153" s="952"/>
    </row>
    <row r="154" spans="1:19" ht="14.25">
      <c r="A154" s="275"/>
      <c r="B154" s="864"/>
      <c r="C154" s="884"/>
      <c r="D154" s="865"/>
      <c r="E154" s="896"/>
      <c r="F154" s="865"/>
      <c r="G154" s="911"/>
      <c r="H154" s="910"/>
      <c r="I154" s="911"/>
      <c r="J154" s="932"/>
      <c r="K154" s="963"/>
      <c r="L154" s="932"/>
      <c r="M154" s="921"/>
      <c r="N154" s="939"/>
      <c r="O154" s="939"/>
      <c r="P154" s="939"/>
      <c r="Q154" s="1053"/>
      <c r="R154" s="866" t="s">
        <v>178</v>
      </c>
      <c r="S154" s="952">
        <v>18928</v>
      </c>
    </row>
    <row r="155" spans="1:19" ht="15">
      <c r="A155" s="275"/>
      <c r="B155" s="864"/>
      <c r="C155" s="884"/>
      <c r="D155" s="865"/>
      <c r="E155" s="897" t="s">
        <v>227</v>
      </c>
      <c r="F155" s="868"/>
      <c r="G155" s="912"/>
      <c r="H155" s="912"/>
      <c r="I155" s="912"/>
      <c r="J155" s="933"/>
      <c r="K155" s="964"/>
      <c r="L155" s="933"/>
      <c r="M155" s="922"/>
      <c r="N155" s="940">
        <v>0.54500000000000004</v>
      </c>
      <c r="O155" s="940">
        <v>0.35000000000000003</v>
      </c>
      <c r="P155" s="940">
        <v>8.18</v>
      </c>
      <c r="Q155" s="1054">
        <v>121.786</v>
      </c>
      <c r="R155" s="869"/>
      <c r="S155" s="951"/>
    </row>
    <row r="156" spans="1:19" ht="14.25">
      <c r="A156" s="275"/>
      <c r="B156" s="864"/>
      <c r="C156" s="884"/>
      <c r="D156" s="865"/>
      <c r="E156" s="898" t="s">
        <v>228</v>
      </c>
      <c r="F156" s="867"/>
      <c r="G156" s="909" t="s">
        <v>170</v>
      </c>
      <c r="H156" s="910" t="s">
        <v>170</v>
      </c>
      <c r="I156" s="909" t="s">
        <v>171</v>
      </c>
      <c r="J156" s="932" t="s">
        <v>172</v>
      </c>
      <c r="K156" s="962" t="s">
        <v>173</v>
      </c>
      <c r="L156" s="932" t="s">
        <v>225</v>
      </c>
      <c r="M156" s="920" t="s">
        <v>226</v>
      </c>
      <c r="N156" s="939">
        <v>4.5650000000000004</v>
      </c>
      <c r="O156" s="939">
        <v>3.1100000000000008</v>
      </c>
      <c r="P156" s="939"/>
      <c r="Q156" s="1053">
        <v>76.000000000000014</v>
      </c>
      <c r="R156" s="866"/>
      <c r="S156" s="952"/>
    </row>
    <row r="157" spans="1:19" ht="14.25">
      <c r="A157" s="275"/>
      <c r="B157" s="864"/>
      <c r="C157" s="884"/>
      <c r="D157" s="865"/>
      <c r="E157" s="896"/>
      <c r="F157" s="865"/>
      <c r="G157" s="911"/>
      <c r="H157" s="910"/>
      <c r="I157" s="911"/>
      <c r="J157" s="932"/>
      <c r="K157" s="963"/>
      <c r="L157" s="932"/>
      <c r="M157" s="921"/>
      <c r="N157" s="939"/>
      <c r="O157" s="939"/>
      <c r="P157" s="939"/>
      <c r="Q157" s="1053"/>
      <c r="R157" s="866" t="s">
        <v>178</v>
      </c>
      <c r="S157" s="952">
        <v>8250</v>
      </c>
    </row>
    <row r="158" spans="1:19" ht="15">
      <c r="A158" s="275"/>
      <c r="B158" s="864"/>
      <c r="C158" s="884"/>
      <c r="D158" s="865"/>
      <c r="E158" s="897" t="s">
        <v>229</v>
      </c>
      <c r="F158" s="868"/>
      <c r="G158" s="912"/>
      <c r="H158" s="912"/>
      <c r="I158" s="912"/>
      <c r="J158" s="933"/>
      <c r="K158" s="964"/>
      <c r="L158" s="933"/>
      <c r="M158" s="922"/>
      <c r="N158" s="940">
        <v>4.5650000000000004</v>
      </c>
      <c r="O158" s="940">
        <v>3.1100000000000008</v>
      </c>
      <c r="P158" s="940">
        <v>0.49</v>
      </c>
      <c r="Q158" s="1054">
        <v>76.000000000000014</v>
      </c>
      <c r="R158" s="869"/>
      <c r="S158" s="951"/>
    </row>
    <row r="159" spans="1:19" ht="15">
      <c r="A159" s="276"/>
      <c r="B159" s="864"/>
      <c r="C159" s="884"/>
      <c r="D159" s="892" t="s">
        <v>191</v>
      </c>
      <c r="E159" s="899"/>
      <c r="F159" s="865"/>
      <c r="G159" s="910"/>
      <c r="H159" s="910"/>
      <c r="I159" s="910"/>
      <c r="J159" s="932"/>
      <c r="K159" s="965"/>
      <c r="L159" s="932"/>
      <c r="M159" s="923"/>
      <c r="N159" s="939">
        <v>5.1100000000000012</v>
      </c>
      <c r="O159" s="939">
        <v>3.4600000000000009</v>
      </c>
      <c r="P159" s="939"/>
      <c r="Q159" s="1053">
        <v>197.786</v>
      </c>
      <c r="R159" s="866"/>
      <c r="S159" s="952"/>
    </row>
    <row r="160" spans="1:19" ht="14.25">
      <c r="A160" s="275"/>
      <c r="B160" s="864"/>
      <c r="C160" s="884"/>
      <c r="D160" s="867" t="s">
        <v>192</v>
      </c>
      <c r="E160" s="900" t="s">
        <v>230</v>
      </c>
      <c r="F160" s="867"/>
      <c r="G160" s="911" t="s">
        <v>194</v>
      </c>
      <c r="H160" s="910" t="s">
        <v>194</v>
      </c>
      <c r="I160" s="911" t="s">
        <v>171</v>
      </c>
      <c r="J160" s="932" t="s">
        <v>172</v>
      </c>
      <c r="K160" s="963" t="s">
        <v>173</v>
      </c>
      <c r="L160" s="932" t="s">
        <v>225</v>
      </c>
      <c r="M160" s="921" t="s">
        <v>226</v>
      </c>
      <c r="N160" s="939">
        <v>1</v>
      </c>
      <c r="O160" s="939">
        <v>1</v>
      </c>
      <c r="P160" s="939"/>
      <c r="Q160" s="1053">
        <v>2670.3</v>
      </c>
      <c r="R160" s="866"/>
      <c r="S160" s="952"/>
    </row>
    <row r="161" spans="1:19" ht="15">
      <c r="A161" s="275"/>
      <c r="B161" s="864"/>
      <c r="C161" s="884"/>
      <c r="D161" s="865"/>
      <c r="E161" s="897" t="s">
        <v>231</v>
      </c>
      <c r="F161" s="868"/>
      <c r="G161" s="912"/>
      <c r="H161" s="912"/>
      <c r="I161" s="912"/>
      <c r="J161" s="933"/>
      <c r="K161" s="964"/>
      <c r="L161" s="933"/>
      <c r="M161" s="922"/>
      <c r="N161" s="940">
        <v>1</v>
      </c>
      <c r="O161" s="940">
        <v>1</v>
      </c>
      <c r="P161" s="940">
        <v>0.47</v>
      </c>
      <c r="Q161" s="1054">
        <v>2670.3</v>
      </c>
      <c r="R161" s="869"/>
      <c r="S161" s="951"/>
    </row>
    <row r="162" spans="1:19" ht="15">
      <c r="A162" s="275"/>
      <c r="B162" s="864"/>
      <c r="C162" s="886"/>
      <c r="D162" s="892" t="s">
        <v>204</v>
      </c>
      <c r="E162" s="899"/>
      <c r="F162" s="865"/>
      <c r="G162" s="910"/>
      <c r="H162" s="910"/>
      <c r="I162" s="910"/>
      <c r="J162" s="932"/>
      <c r="K162" s="965"/>
      <c r="L162" s="932"/>
      <c r="M162" s="923"/>
      <c r="N162" s="939">
        <v>1</v>
      </c>
      <c r="O162" s="939">
        <v>1</v>
      </c>
      <c r="P162" s="939"/>
      <c r="Q162" s="1053">
        <v>2670.3</v>
      </c>
      <c r="R162" s="866"/>
      <c r="S162" s="952"/>
    </row>
    <row r="163" spans="1:19" ht="15">
      <c r="A163" s="275"/>
      <c r="B163" s="864"/>
      <c r="C163" s="883" t="s">
        <v>2072</v>
      </c>
      <c r="D163" s="868"/>
      <c r="E163" s="901"/>
      <c r="F163" s="868"/>
      <c r="G163" s="912"/>
      <c r="H163" s="912"/>
      <c r="I163" s="912"/>
      <c r="J163" s="933"/>
      <c r="K163" s="964"/>
      <c r="L163" s="933"/>
      <c r="M163" s="922"/>
      <c r="N163" s="940">
        <v>6.1099999999999977</v>
      </c>
      <c r="O163" s="940">
        <v>4.46</v>
      </c>
      <c r="P163" s="940"/>
      <c r="Q163" s="1054">
        <v>2868.0860000000002</v>
      </c>
      <c r="R163" s="869"/>
      <c r="S163" s="951"/>
    </row>
    <row r="164" spans="1:19" ht="14.25">
      <c r="A164" s="275"/>
      <c r="B164" s="864"/>
      <c r="C164" s="884" t="s">
        <v>2252</v>
      </c>
      <c r="D164" s="867" t="s">
        <v>167</v>
      </c>
      <c r="E164" s="898" t="s">
        <v>2253</v>
      </c>
      <c r="F164" s="867" t="s">
        <v>1199</v>
      </c>
      <c r="G164" s="909" t="s">
        <v>368</v>
      </c>
      <c r="H164" s="910" t="s">
        <v>368</v>
      </c>
      <c r="I164" s="909" t="s">
        <v>176</v>
      </c>
      <c r="J164" s="932" t="s">
        <v>238</v>
      </c>
      <c r="K164" s="962" t="s">
        <v>173</v>
      </c>
      <c r="L164" s="932" t="s">
        <v>233</v>
      </c>
      <c r="M164" s="920" t="s">
        <v>2254</v>
      </c>
      <c r="N164" s="939">
        <v>21.709999999999994</v>
      </c>
      <c r="O164" s="939">
        <v>6.8249999999999993</v>
      </c>
      <c r="P164" s="939"/>
      <c r="Q164" s="1053">
        <v>45110.171000000002</v>
      </c>
      <c r="R164" s="866"/>
      <c r="S164" s="952"/>
    </row>
    <row r="165" spans="1:19" ht="14.25">
      <c r="A165" s="275"/>
      <c r="B165" s="864"/>
      <c r="C165" s="884"/>
      <c r="D165" s="865"/>
      <c r="E165" s="896"/>
      <c r="F165" s="865"/>
      <c r="G165" s="911"/>
      <c r="H165" s="910"/>
      <c r="I165" s="911"/>
      <c r="J165" s="932"/>
      <c r="K165" s="963"/>
      <c r="L165" s="932"/>
      <c r="M165" s="921"/>
      <c r="N165" s="939"/>
      <c r="O165" s="939"/>
      <c r="P165" s="939"/>
      <c r="Q165" s="1053"/>
      <c r="R165" s="866" t="s">
        <v>864</v>
      </c>
      <c r="S165" s="952">
        <v>158280.84</v>
      </c>
    </row>
    <row r="166" spans="1:19" ht="15">
      <c r="A166" s="275"/>
      <c r="B166" s="864"/>
      <c r="C166" s="884"/>
      <c r="D166" s="865"/>
      <c r="E166" s="897" t="s">
        <v>2255</v>
      </c>
      <c r="F166" s="868"/>
      <c r="G166" s="912"/>
      <c r="H166" s="912"/>
      <c r="I166" s="912"/>
      <c r="J166" s="933"/>
      <c r="K166" s="964"/>
      <c r="L166" s="933"/>
      <c r="M166" s="922"/>
      <c r="N166" s="940">
        <v>21.709999999999994</v>
      </c>
      <c r="O166" s="940">
        <v>6.8249999999999993</v>
      </c>
      <c r="P166" s="940">
        <v>7.6479999999999997</v>
      </c>
      <c r="Q166" s="1054">
        <v>45110.171000000002</v>
      </c>
      <c r="R166" s="869"/>
      <c r="S166" s="951"/>
    </row>
    <row r="167" spans="1:19" ht="15">
      <c r="A167" s="275"/>
      <c r="B167" s="864"/>
      <c r="C167" s="886"/>
      <c r="D167" s="892" t="s">
        <v>191</v>
      </c>
      <c r="E167" s="899"/>
      <c r="F167" s="865"/>
      <c r="G167" s="910"/>
      <c r="H167" s="910"/>
      <c r="I167" s="910"/>
      <c r="J167" s="932"/>
      <c r="K167" s="965"/>
      <c r="L167" s="932"/>
      <c r="M167" s="923"/>
      <c r="N167" s="939">
        <v>21.709999999999994</v>
      </c>
      <c r="O167" s="939">
        <v>6.8249999999999993</v>
      </c>
      <c r="P167" s="939"/>
      <c r="Q167" s="1053">
        <v>45110.171000000002</v>
      </c>
      <c r="R167" s="866"/>
      <c r="S167" s="952"/>
    </row>
    <row r="168" spans="1:19" ht="15">
      <c r="A168" s="275"/>
      <c r="B168" s="870"/>
      <c r="C168" s="883" t="s">
        <v>2256</v>
      </c>
      <c r="D168" s="868"/>
      <c r="E168" s="901"/>
      <c r="F168" s="868"/>
      <c r="G168" s="912"/>
      <c r="H168" s="912"/>
      <c r="I168" s="912"/>
      <c r="J168" s="933"/>
      <c r="K168" s="964"/>
      <c r="L168" s="933"/>
      <c r="M168" s="922"/>
      <c r="N168" s="940">
        <v>21.709999999999994</v>
      </c>
      <c r="O168" s="940">
        <v>6.8249999999999993</v>
      </c>
      <c r="P168" s="940"/>
      <c r="Q168" s="1054">
        <v>45110.171000000002</v>
      </c>
      <c r="R168" s="869"/>
      <c r="S168" s="951"/>
    </row>
    <row r="169" spans="1:19" ht="15">
      <c r="A169" s="275"/>
      <c r="B169" s="871" t="s">
        <v>313</v>
      </c>
      <c r="C169" s="887"/>
      <c r="D169" s="872"/>
      <c r="E169" s="902"/>
      <c r="F169" s="872"/>
      <c r="G169" s="913"/>
      <c r="H169" s="913"/>
      <c r="I169" s="913"/>
      <c r="J169" s="934"/>
      <c r="K169" s="966"/>
      <c r="L169" s="934"/>
      <c r="M169" s="924"/>
      <c r="N169" s="941">
        <v>446.46000000000043</v>
      </c>
      <c r="O169" s="941">
        <v>438.96800000000025</v>
      </c>
      <c r="P169" s="941"/>
      <c r="Q169" s="1055">
        <v>2183966.345999999</v>
      </c>
      <c r="R169" s="873"/>
      <c r="S169" s="953"/>
    </row>
    <row r="170" spans="1:19" ht="15">
      <c r="A170" s="275"/>
      <c r="B170" s="874" t="s">
        <v>24</v>
      </c>
      <c r="C170" s="884" t="s">
        <v>318</v>
      </c>
      <c r="D170" s="867" t="s">
        <v>192</v>
      </c>
      <c r="E170" s="898" t="s">
        <v>322</v>
      </c>
      <c r="F170" s="867" t="s">
        <v>240</v>
      </c>
      <c r="G170" s="909" t="s">
        <v>194</v>
      </c>
      <c r="H170" s="910" t="s">
        <v>194</v>
      </c>
      <c r="I170" s="909" t="s">
        <v>176</v>
      </c>
      <c r="J170" s="932" t="s">
        <v>172</v>
      </c>
      <c r="K170" s="962" t="s">
        <v>173</v>
      </c>
      <c r="L170" s="932" t="s">
        <v>320</v>
      </c>
      <c r="M170" s="920" t="s">
        <v>323</v>
      </c>
      <c r="N170" s="939">
        <v>0.16</v>
      </c>
      <c r="O170" s="939">
        <v>0.14000000000000001</v>
      </c>
      <c r="P170" s="939"/>
      <c r="Q170" s="1053">
        <v>836.58900000000006</v>
      </c>
      <c r="R170" s="866"/>
      <c r="S170" s="952"/>
    </row>
    <row r="171" spans="1:19" ht="14.25">
      <c r="A171" s="275"/>
      <c r="B171" s="864"/>
      <c r="C171" s="884"/>
      <c r="D171" s="865"/>
      <c r="E171" s="896"/>
      <c r="F171" s="867" t="s">
        <v>243</v>
      </c>
      <c r="G171" s="911" t="s">
        <v>194</v>
      </c>
      <c r="H171" s="910" t="s">
        <v>194</v>
      </c>
      <c r="I171" s="911" t="s">
        <v>176</v>
      </c>
      <c r="J171" s="932" t="s">
        <v>172</v>
      </c>
      <c r="K171" s="963" t="s">
        <v>173</v>
      </c>
      <c r="L171" s="932" t="s">
        <v>320</v>
      </c>
      <c r="M171" s="921" t="s">
        <v>323</v>
      </c>
      <c r="N171" s="939">
        <v>0.41999999999999987</v>
      </c>
      <c r="O171" s="939">
        <v>0.41000000000000009</v>
      </c>
      <c r="P171" s="939"/>
      <c r="Q171" s="1053">
        <v>2997.7280000000001</v>
      </c>
      <c r="R171" s="866"/>
      <c r="S171" s="952"/>
    </row>
    <row r="172" spans="1:19" ht="15">
      <c r="A172" s="275"/>
      <c r="B172" s="864"/>
      <c r="C172" s="884"/>
      <c r="D172" s="865"/>
      <c r="E172" s="897" t="s">
        <v>324</v>
      </c>
      <c r="F172" s="868"/>
      <c r="G172" s="912"/>
      <c r="H172" s="912"/>
      <c r="I172" s="912"/>
      <c r="J172" s="933"/>
      <c r="K172" s="964"/>
      <c r="L172" s="933"/>
      <c r="M172" s="922"/>
      <c r="N172" s="940">
        <v>0.57999999999999996</v>
      </c>
      <c r="O172" s="940">
        <v>0.55000000000000016</v>
      </c>
      <c r="P172" s="940">
        <v>0.63100000000000001</v>
      </c>
      <c r="Q172" s="1054">
        <v>3834.3169999999996</v>
      </c>
      <c r="R172" s="869"/>
      <c r="S172" s="951"/>
    </row>
    <row r="173" spans="1:19" ht="14.25">
      <c r="A173" s="275"/>
      <c r="B173" s="864"/>
      <c r="C173" s="884"/>
      <c r="D173" s="865"/>
      <c r="E173" s="898" t="s">
        <v>325</v>
      </c>
      <c r="F173" s="867" t="s">
        <v>326</v>
      </c>
      <c r="G173" s="909" t="s">
        <v>194</v>
      </c>
      <c r="H173" s="910" t="s">
        <v>194</v>
      </c>
      <c r="I173" s="909" t="s">
        <v>176</v>
      </c>
      <c r="J173" s="932" t="s">
        <v>172</v>
      </c>
      <c r="K173" s="962" t="s">
        <v>173</v>
      </c>
      <c r="L173" s="932" t="s">
        <v>327</v>
      </c>
      <c r="M173" s="920" t="s">
        <v>328</v>
      </c>
      <c r="N173" s="939">
        <v>1.5999999999999999</v>
      </c>
      <c r="O173" s="939">
        <v>1.5</v>
      </c>
      <c r="P173" s="939"/>
      <c r="Q173" s="1053">
        <v>4932.2640000000001</v>
      </c>
      <c r="R173" s="866"/>
      <c r="S173" s="952"/>
    </row>
    <row r="174" spans="1:19" ht="14.25">
      <c r="A174" s="275"/>
      <c r="B174" s="864"/>
      <c r="C174" s="884"/>
      <c r="D174" s="865"/>
      <c r="E174" s="896"/>
      <c r="F174" s="867" t="s">
        <v>1709</v>
      </c>
      <c r="G174" s="911" t="s">
        <v>194</v>
      </c>
      <c r="H174" s="910" t="s">
        <v>194</v>
      </c>
      <c r="I174" s="911" t="s">
        <v>176</v>
      </c>
      <c r="J174" s="932" t="s">
        <v>172</v>
      </c>
      <c r="K174" s="963" t="s">
        <v>173</v>
      </c>
      <c r="L174" s="932" t="s">
        <v>327</v>
      </c>
      <c r="M174" s="921" t="s">
        <v>328</v>
      </c>
      <c r="N174" s="939">
        <v>1.5999999999999999</v>
      </c>
      <c r="O174" s="939">
        <v>1.5</v>
      </c>
      <c r="P174" s="939"/>
      <c r="Q174" s="1053">
        <v>7706.1089999999995</v>
      </c>
      <c r="R174" s="866"/>
      <c r="S174" s="952"/>
    </row>
    <row r="175" spans="1:19" ht="15">
      <c r="A175" s="275"/>
      <c r="B175" s="864"/>
      <c r="C175" s="884"/>
      <c r="D175" s="865"/>
      <c r="E175" s="897" t="s">
        <v>329</v>
      </c>
      <c r="F175" s="868"/>
      <c r="G175" s="912"/>
      <c r="H175" s="912"/>
      <c r="I175" s="912"/>
      <c r="J175" s="933"/>
      <c r="K175" s="964"/>
      <c r="L175" s="933"/>
      <c r="M175" s="922"/>
      <c r="N175" s="940">
        <v>3.1999999999999997</v>
      </c>
      <c r="O175" s="940">
        <v>3</v>
      </c>
      <c r="P175" s="940">
        <v>3.05</v>
      </c>
      <c r="Q175" s="1054">
        <v>12638.373</v>
      </c>
      <c r="R175" s="869"/>
      <c r="S175" s="951"/>
    </row>
    <row r="176" spans="1:19" ht="14.25">
      <c r="A176" s="275"/>
      <c r="B176" s="864"/>
      <c r="C176" s="884"/>
      <c r="D176" s="865"/>
      <c r="E176" s="898" t="s">
        <v>330</v>
      </c>
      <c r="F176" s="867" t="s">
        <v>240</v>
      </c>
      <c r="G176" s="909" t="s">
        <v>194</v>
      </c>
      <c r="H176" s="910" t="s">
        <v>194</v>
      </c>
      <c r="I176" s="909" t="s">
        <v>176</v>
      </c>
      <c r="J176" s="932" t="s">
        <v>172</v>
      </c>
      <c r="K176" s="962" t="s">
        <v>173</v>
      </c>
      <c r="L176" s="932" t="s">
        <v>319</v>
      </c>
      <c r="M176" s="920" t="s">
        <v>320</v>
      </c>
      <c r="N176" s="939">
        <v>0.59000000000000008</v>
      </c>
      <c r="O176" s="939">
        <v>0.55000000000000004</v>
      </c>
      <c r="P176" s="939"/>
      <c r="Q176" s="1053">
        <v>4532.4659999999994</v>
      </c>
      <c r="R176" s="866"/>
      <c r="S176" s="952"/>
    </row>
    <row r="177" spans="1:19" ht="14.25">
      <c r="A177" s="275"/>
      <c r="B177" s="864"/>
      <c r="C177" s="884"/>
      <c r="D177" s="865"/>
      <c r="E177" s="895"/>
      <c r="F177" s="867" t="s">
        <v>243</v>
      </c>
      <c r="G177" s="909" t="s">
        <v>194</v>
      </c>
      <c r="H177" s="910" t="s">
        <v>194</v>
      </c>
      <c r="I177" s="909" t="s">
        <v>176</v>
      </c>
      <c r="J177" s="932" t="s">
        <v>172</v>
      </c>
      <c r="K177" s="962" t="s">
        <v>173</v>
      </c>
      <c r="L177" s="932" t="s">
        <v>319</v>
      </c>
      <c r="M177" s="920" t="s">
        <v>320</v>
      </c>
      <c r="N177" s="939">
        <v>0.59000000000000008</v>
      </c>
      <c r="O177" s="939">
        <v>0.52</v>
      </c>
      <c r="P177" s="939"/>
      <c r="Q177" s="1053">
        <v>4071.4280000000003</v>
      </c>
      <c r="R177" s="866"/>
      <c r="S177" s="952"/>
    </row>
    <row r="178" spans="1:19" ht="14.25">
      <c r="A178" s="275"/>
      <c r="B178" s="864"/>
      <c r="C178" s="884"/>
      <c r="D178" s="865"/>
      <c r="E178" s="896"/>
      <c r="F178" s="867" t="s">
        <v>244</v>
      </c>
      <c r="G178" s="911" t="s">
        <v>194</v>
      </c>
      <c r="H178" s="910" t="s">
        <v>194</v>
      </c>
      <c r="I178" s="911" t="s">
        <v>176</v>
      </c>
      <c r="J178" s="932" t="s">
        <v>172</v>
      </c>
      <c r="K178" s="963" t="s">
        <v>173</v>
      </c>
      <c r="L178" s="932" t="s">
        <v>319</v>
      </c>
      <c r="M178" s="921" t="s">
        <v>320</v>
      </c>
      <c r="N178" s="939">
        <v>0.44000000000000011</v>
      </c>
      <c r="O178" s="939">
        <v>0.39999999999999997</v>
      </c>
      <c r="P178" s="939"/>
      <c r="Q178" s="1053">
        <v>3335.1940000000004</v>
      </c>
      <c r="R178" s="866"/>
      <c r="S178" s="952"/>
    </row>
    <row r="179" spans="1:19" ht="15">
      <c r="A179" s="275"/>
      <c r="B179" s="864"/>
      <c r="C179" s="884"/>
      <c r="D179" s="865"/>
      <c r="E179" s="897" t="s">
        <v>331</v>
      </c>
      <c r="F179" s="868"/>
      <c r="G179" s="912"/>
      <c r="H179" s="912"/>
      <c r="I179" s="912"/>
      <c r="J179" s="933"/>
      <c r="K179" s="964"/>
      <c r="L179" s="933"/>
      <c r="M179" s="922"/>
      <c r="N179" s="940">
        <v>1.6199999999999994</v>
      </c>
      <c r="O179" s="940">
        <v>1.4700000000000015</v>
      </c>
      <c r="P179" s="940">
        <v>1.5549999999999999</v>
      </c>
      <c r="Q179" s="1054">
        <v>11939.087999999998</v>
      </c>
      <c r="R179" s="869"/>
      <c r="S179" s="951"/>
    </row>
    <row r="180" spans="1:19" ht="14.25">
      <c r="A180" s="275"/>
      <c r="B180" s="864"/>
      <c r="C180" s="884"/>
      <c r="D180" s="865"/>
      <c r="E180" s="898" t="s">
        <v>332</v>
      </c>
      <c r="F180" s="867" t="s">
        <v>333</v>
      </c>
      <c r="G180" s="909" t="s">
        <v>194</v>
      </c>
      <c r="H180" s="910" t="s">
        <v>194</v>
      </c>
      <c r="I180" s="909" t="s">
        <v>176</v>
      </c>
      <c r="J180" s="932" t="s">
        <v>172</v>
      </c>
      <c r="K180" s="962" t="s">
        <v>173</v>
      </c>
      <c r="L180" s="932" t="s">
        <v>334</v>
      </c>
      <c r="M180" s="920" t="s">
        <v>335</v>
      </c>
      <c r="N180" s="939">
        <v>0.11000000000000003</v>
      </c>
      <c r="O180" s="939">
        <v>9.9999999999999992E-2</v>
      </c>
      <c r="P180" s="939"/>
      <c r="Q180" s="1053">
        <v>269.18</v>
      </c>
      <c r="R180" s="866"/>
      <c r="S180" s="952"/>
    </row>
    <row r="181" spans="1:19" ht="14.25">
      <c r="A181" s="275"/>
      <c r="B181" s="864"/>
      <c r="C181" s="884"/>
      <c r="D181" s="865"/>
      <c r="E181" s="896"/>
      <c r="F181" s="867" t="s">
        <v>338</v>
      </c>
      <c r="G181" s="911" t="s">
        <v>194</v>
      </c>
      <c r="H181" s="910" t="s">
        <v>194</v>
      </c>
      <c r="I181" s="911" t="s">
        <v>176</v>
      </c>
      <c r="J181" s="932" t="s">
        <v>172</v>
      </c>
      <c r="K181" s="963" t="s">
        <v>173</v>
      </c>
      <c r="L181" s="932" t="s">
        <v>334</v>
      </c>
      <c r="M181" s="921" t="s">
        <v>335</v>
      </c>
      <c r="N181" s="939">
        <v>0.11999999999999998</v>
      </c>
      <c r="O181" s="939">
        <v>9.9999999999999992E-2</v>
      </c>
      <c r="P181" s="939"/>
      <c r="Q181" s="1053">
        <v>558.07299999999998</v>
      </c>
      <c r="R181" s="866"/>
      <c r="S181" s="952"/>
    </row>
    <row r="182" spans="1:19" ht="15">
      <c r="A182" s="275"/>
      <c r="B182" s="864"/>
      <c r="C182" s="884"/>
      <c r="D182" s="865"/>
      <c r="E182" s="897" t="s">
        <v>336</v>
      </c>
      <c r="F182" s="868"/>
      <c r="G182" s="912"/>
      <c r="H182" s="912"/>
      <c r="I182" s="912"/>
      <c r="J182" s="933"/>
      <c r="K182" s="964"/>
      <c r="L182" s="933"/>
      <c r="M182" s="922"/>
      <c r="N182" s="940">
        <v>0.23000000000000012</v>
      </c>
      <c r="O182" s="940">
        <v>0.19999999999999998</v>
      </c>
      <c r="P182" s="940">
        <v>0.22</v>
      </c>
      <c r="Q182" s="1054">
        <v>827.25299999999993</v>
      </c>
      <c r="R182" s="869"/>
      <c r="S182" s="951"/>
    </row>
    <row r="183" spans="1:19" ht="14.25">
      <c r="A183" s="275"/>
      <c r="B183" s="864"/>
      <c r="C183" s="884"/>
      <c r="D183" s="865"/>
      <c r="E183" s="898" t="s">
        <v>1851</v>
      </c>
      <c r="F183" s="867" t="s">
        <v>240</v>
      </c>
      <c r="G183" s="909" t="s">
        <v>194</v>
      </c>
      <c r="H183" s="910" t="s">
        <v>194</v>
      </c>
      <c r="I183" s="909" t="s">
        <v>176</v>
      </c>
      <c r="J183" s="932" t="s">
        <v>172</v>
      </c>
      <c r="K183" s="962" t="s">
        <v>173</v>
      </c>
      <c r="L183" s="932" t="s">
        <v>320</v>
      </c>
      <c r="M183" s="920" t="s">
        <v>321</v>
      </c>
      <c r="N183" s="939">
        <v>0.96999999999999986</v>
      </c>
      <c r="O183" s="939">
        <v>0.94999999999999973</v>
      </c>
      <c r="P183" s="939"/>
      <c r="Q183" s="1053">
        <v>6281.5760000000009</v>
      </c>
      <c r="R183" s="866"/>
      <c r="S183" s="952"/>
    </row>
    <row r="184" spans="1:19" ht="14.25">
      <c r="A184" s="275"/>
      <c r="B184" s="864"/>
      <c r="C184" s="884"/>
      <c r="D184" s="865"/>
      <c r="E184" s="896"/>
      <c r="F184" s="867" t="s">
        <v>243</v>
      </c>
      <c r="G184" s="911" t="s">
        <v>194</v>
      </c>
      <c r="H184" s="910" t="s">
        <v>194</v>
      </c>
      <c r="I184" s="911" t="s">
        <v>176</v>
      </c>
      <c r="J184" s="932" t="s">
        <v>172</v>
      </c>
      <c r="K184" s="963" t="s">
        <v>173</v>
      </c>
      <c r="L184" s="932" t="s">
        <v>320</v>
      </c>
      <c r="M184" s="921" t="s">
        <v>321</v>
      </c>
      <c r="N184" s="939">
        <v>0.96999999999999986</v>
      </c>
      <c r="O184" s="939">
        <v>0.94999999999999973</v>
      </c>
      <c r="P184" s="939"/>
      <c r="Q184" s="1053">
        <v>5823.3190000000004</v>
      </c>
      <c r="R184" s="866"/>
      <c r="S184" s="952"/>
    </row>
    <row r="185" spans="1:19" ht="15">
      <c r="A185" s="275"/>
      <c r="B185" s="864"/>
      <c r="C185" s="884"/>
      <c r="D185" s="865"/>
      <c r="E185" s="897" t="s">
        <v>1852</v>
      </c>
      <c r="F185" s="868"/>
      <c r="G185" s="912"/>
      <c r="H185" s="912"/>
      <c r="I185" s="912"/>
      <c r="J185" s="933"/>
      <c r="K185" s="964"/>
      <c r="L185" s="933"/>
      <c r="M185" s="922"/>
      <c r="N185" s="940">
        <v>1.9399999999999997</v>
      </c>
      <c r="O185" s="940">
        <v>1.899999999999999</v>
      </c>
      <c r="P185" s="940">
        <v>1.92</v>
      </c>
      <c r="Q185" s="1054">
        <v>12104.895</v>
      </c>
      <c r="R185" s="869"/>
      <c r="S185" s="951"/>
    </row>
    <row r="186" spans="1:19" ht="14.25">
      <c r="A186" s="276"/>
      <c r="B186" s="864"/>
      <c r="C186" s="884"/>
      <c r="D186" s="865"/>
      <c r="E186" s="898" t="s">
        <v>1853</v>
      </c>
      <c r="F186" s="867" t="s">
        <v>333</v>
      </c>
      <c r="G186" s="909" t="s">
        <v>194</v>
      </c>
      <c r="H186" s="910" t="s">
        <v>194</v>
      </c>
      <c r="I186" s="909" t="s">
        <v>176</v>
      </c>
      <c r="J186" s="932" t="s">
        <v>172</v>
      </c>
      <c r="K186" s="962" t="s">
        <v>173</v>
      </c>
      <c r="L186" s="932" t="s">
        <v>327</v>
      </c>
      <c r="M186" s="920" t="s">
        <v>337</v>
      </c>
      <c r="N186" s="939">
        <v>0.19999999999999998</v>
      </c>
      <c r="O186" s="939">
        <v>0.19999999999999998</v>
      </c>
      <c r="P186" s="939"/>
      <c r="Q186" s="1053">
        <v>1453.7150000000001</v>
      </c>
      <c r="R186" s="866"/>
      <c r="S186" s="952"/>
    </row>
    <row r="187" spans="1:19" ht="14.25">
      <c r="A187" s="275"/>
      <c r="B187" s="864"/>
      <c r="C187" s="884"/>
      <c r="D187" s="865"/>
      <c r="E187" s="896"/>
      <c r="F187" s="867" t="s">
        <v>338</v>
      </c>
      <c r="G187" s="911" t="s">
        <v>194</v>
      </c>
      <c r="H187" s="910" t="s">
        <v>194</v>
      </c>
      <c r="I187" s="911" t="s">
        <v>176</v>
      </c>
      <c r="J187" s="932" t="s">
        <v>172</v>
      </c>
      <c r="K187" s="963" t="s">
        <v>173</v>
      </c>
      <c r="L187" s="932" t="s">
        <v>327</v>
      </c>
      <c r="M187" s="921" t="s">
        <v>337</v>
      </c>
      <c r="N187" s="939">
        <v>0.19999999999999998</v>
      </c>
      <c r="O187" s="939">
        <v>0.19999999999999998</v>
      </c>
      <c r="P187" s="939"/>
      <c r="Q187" s="1053">
        <v>1468.4460000000001</v>
      </c>
      <c r="R187" s="866"/>
      <c r="S187" s="952"/>
    </row>
    <row r="188" spans="1:19" ht="15">
      <c r="A188" s="275"/>
      <c r="B188" s="864"/>
      <c r="C188" s="884"/>
      <c r="D188" s="865"/>
      <c r="E188" s="897" t="s">
        <v>1854</v>
      </c>
      <c r="F188" s="868"/>
      <c r="G188" s="912"/>
      <c r="H188" s="912"/>
      <c r="I188" s="912"/>
      <c r="J188" s="933"/>
      <c r="K188" s="964"/>
      <c r="L188" s="933"/>
      <c r="M188" s="922"/>
      <c r="N188" s="940">
        <v>0.39999999999999997</v>
      </c>
      <c r="O188" s="940">
        <v>0.39999999999999997</v>
      </c>
      <c r="P188" s="940">
        <v>0.38200000000000001</v>
      </c>
      <c r="Q188" s="1054">
        <v>2922.1609999999996</v>
      </c>
      <c r="R188" s="869"/>
      <c r="S188" s="951"/>
    </row>
    <row r="189" spans="1:19" ht="15">
      <c r="A189" s="275"/>
      <c r="B189" s="864"/>
      <c r="C189" s="886"/>
      <c r="D189" s="892" t="s">
        <v>204</v>
      </c>
      <c r="E189" s="899"/>
      <c r="F189" s="865"/>
      <c r="G189" s="910"/>
      <c r="H189" s="910"/>
      <c r="I189" s="910"/>
      <c r="J189" s="932"/>
      <c r="K189" s="965"/>
      <c r="L189" s="932"/>
      <c r="M189" s="923"/>
      <c r="N189" s="939">
        <v>7.9699999999999953</v>
      </c>
      <c r="O189" s="939">
        <v>7.5200000000000022</v>
      </c>
      <c r="P189" s="939"/>
      <c r="Q189" s="1053">
        <v>44266.086999999992</v>
      </c>
      <c r="R189" s="866"/>
      <c r="S189" s="952"/>
    </row>
    <row r="190" spans="1:19" ht="15">
      <c r="A190" s="275"/>
      <c r="B190" s="864"/>
      <c r="C190" s="883" t="s">
        <v>339</v>
      </c>
      <c r="D190" s="868"/>
      <c r="E190" s="901"/>
      <c r="F190" s="868"/>
      <c r="G190" s="912"/>
      <c r="H190" s="912"/>
      <c r="I190" s="912"/>
      <c r="J190" s="933"/>
      <c r="K190" s="964"/>
      <c r="L190" s="933"/>
      <c r="M190" s="922"/>
      <c r="N190" s="940">
        <v>7.9699999999999953</v>
      </c>
      <c r="O190" s="940">
        <v>7.5200000000000022</v>
      </c>
      <c r="P190" s="940"/>
      <c r="Q190" s="1054">
        <v>44266.086999999992</v>
      </c>
      <c r="R190" s="869"/>
      <c r="S190" s="951"/>
    </row>
    <row r="191" spans="1:19" ht="14.25">
      <c r="A191" s="275"/>
      <c r="B191" s="864"/>
      <c r="C191" s="884" t="s">
        <v>2073</v>
      </c>
      <c r="D191" s="867" t="s">
        <v>167</v>
      </c>
      <c r="E191" s="898" t="s">
        <v>314</v>
      </c>
      <c r="F191" s="867"/>
      <c r="G191" s="909" t="s">
        <v>170</v>
      </c>
      <c r="H191" s="910" t="s">
        <v>170</v>
      </c>
      <c r="I191" s="909" t="s">
        <v>171</v>
      </c>
      <c r="J191" s="932" t="s">
        <v>172</v>
      </c>
      <c r="K191" s="962" t="s">
        <v>173</v>
      </c>
      <c r="L191" s="932" t="s">
        <v>315</v>
      </c>
      <c r="M191" s="920" t="s">
        <v>316</v>
      </c>
      <c r="N191" s="939">
        <v>6</v>
      </c>
      <c r="O191" s="939">
        <v>5</v>
      </c>
      <c r="P191" s="939"/>
      <c r="Q191" s="1053">
        <v>85.896985062527477</v>
      </c>
      <c r="R191" s="866"/>
      <c r="S191" s="952"/>
    </row>
    <row r="192" spans="1:19" ht="14.25">
      <c r="A192" s="275"/>
      <c r="B192" s="864"/>
      <c r="C192" s="884"/>
      <c r="D192" s="865"/>
      <c r="E192" s="896"/>
      <c r="F192" s="865"/>
      <c r="G192" s="911"/>
      <c r="H192" s="910"/>
      <c r="I192" s="911"/>
      <c r="J192" s="932"/>
      <c r="K192" s="963"/>
      <c r="L192" s="932"/>
      <c r="M192" s="921"/>
      <c r="N192" s="939"/>
      <c r="O192" s="939"/>
      <c r="P192" s="939"/>
      <c r="Q192" s="1053"/>
      <c r="R192" s="866" t="s">
        <v>178</v>
      </c>
      <c r="S192" s="952">
        <v>7043.5599999999995</v>
      </c>
    </row>
    <row r="193" spans="1:19" ht="15">
      <c r="A193" s="275"/>
      <c r="B193" s="864"/>
      <c r="C193" s="884"/>
      <c r="D193" s="865"/>
      <c r="E193" s="897" t="s">
        <v>317</v>
      </c>
      <c r="F193" s="868"/>
      <c r="G193" s="912"/>
      <c r="H193" s="912"/>
      <c r="I193" s="912"/>
      <c r="J193" s="933"/>
      <c r="K193" s="964"/>
      <c r="L193" s="933"/>
      <c r="M193" s="922"/>
      <c r="N193" s="940">
        <v>6</v>
      </c>
      <c r="O193" s="940">
        <v>5</v>
      </c>
      <c r="P193" s="940">
        <v>0</v>
      </c>
      <c r="Q193" s="1054">
        <v>85.896985062527477</v>
      </c>
      <c r="R193" s="869"/>
      <c r="S193" s="951"/>
    </row>
    <row r="194" spans="1:19" ht="15">
      <c r="A194" s="275"/>
      <c r="B194" s="864"/>
      <c r="C194" s="886"/>
      <c r="D194" s="892" t="s">
        <v>191</v>
      </c>
      <c r="E194" s="899"/>
      <c r="F194" s="865"/>
      <c r="G194" s="910"/>
      <c r="H194" s="910"/>
      <c r="I194" s="910"/>
      <c r="J194" s="932"/>
      <c r="K194" s="965"/>
      <c r="L194" s="932"/>
      <c r="M194" s="923"/>
      <c r="N194" s="939">
        <v>6</v>
      </c>
      <c r="O194" s="939">
        <v>5</v>
      </c>
      <c r="P194" s="939"/>
      <c r="Q194" s="1053">
        <v>85.896985062527477</v>
      </c>
      <c r="R194" s="866"/>
      <c r="S194" s="952"/>
    </row>
    <row r="195" spans="1:19" ht="15">
      <c r="A195" s="275"/>
      <c r="B195" s="870"/>
      <c r="C195" s="883" t="s">
        <v>2074</v>
      </c>
      <c r="D195" s="868"/>
      <c r="E195" s="901"/>
      <c r="F195" s="868"/>
      <c r="G195" s="912"/>
      <c r="H195" s="912"/>
      <c r="I195" s="912"/>
      <c r="J195" s="933"/>
      <c r="K195" s="964"/>
      <c r="L195" s="933"/>
      <c r="M195" s="922"/>
      <c r="N195" s="940">
        <v>6</v>
      </c>
      <c r="O195" s="940">
        <v>5</v>
      </c>
      <c r="P195" s="940"/>
      <c r="Q195" s="1054">
        <v>85.896985062527477</v>
      </c>
      <c r="R195" s="869"/>
      <c r="S195" s="951"/>
    </row>
    <row r="196" spans="1:19" ht="15">
      <c r="A196" s="275"/>
      <c r="B196" s="871" t="s">
        <v>340</v>
      </c>
      <c r="C196" s="887"/>
      <c r="D196" s="872"/>
      <c r="E196" s="902"/>
      <c r="F196" s="872"/>
      <c r="G196" s="913"/>
      <c r="H196" s="913"/>
      <c r="I196" s="913"/>
      <c r="J196" s="934"/>
      <c r="K196" s="966"/>
      <c r="L196" s="934"/>
      <c r="M196" s="924"/>
      <c r="N196" s="941">
        <v>13.969999999999995</v>
      </c>
      <c r="O196" s="941">
        <v>12.519999999999996</v>
      </c>
      <c r="P196" s="941"/>
      <c r="Q196" s="1055">
        <v>44351.983985062514</v>
      </c>
      <c r="R196" s="873"/>
      <c r="S196" s="953"/>
    </row>
    <row r="197" spans="1:19" ht="28.5">
      <c r="A197" s="275"/>
      <c r="B197" s="874" t="s">
        <v>2</v>
      </c>
      <c r="C197" s="884" t="s">
        <v>364</v>
      </c>
      <c r="D197" s="867" t="s">
        <v>167</v>
      </c>
      <c r="E197" s="898" t="s">
        <v>367</v>
      </c>
      <c r="F197" s="867" t="s">
        <v>370</v>
      </c>
      <c r="G197" s="909" t="s">
        <v>371</v>
      </c>
      <c r="H197" s="910" t="s">
        <v>371</v>
      </c>
      <c r="I197" s="909" t="s">
        <v>176</v>
      </c>
      <c r="J197" s="932" t="s">
        <v>238</v>
      </c>
      <c r="K197" s="962" t="s">
        <v>173</v>
      </c>
      <c r="L197" s="932" t="s">
        <v>369</v>
      </c>
      <c r="M197" s="920" t="s">
        <v>369</v>
      </c>
      <c r="N197" s="939">
        <v>20.350000000000001</v>
      </c>
      <c r="O197" s="939">
        <v>16.696999999999999</v>
      </c>
      <c r="P197" s="939"/>
      <c r="Q197" s="1053">
        <v>165.52699999999999</v>
      </c>
      <c r="R197" s="866"/>
      <c r="S197" s="952"/>
    </row>
    <row r="198" spans="1:19" ht="14.25">
      <c r="A198" s="275"/>
      <c r="B198" s="864"/>
      <c r="C198" s="884"/>
      <c r="D198" s="865"/>
      <c r="E198" s="895"/>
      <c r="F198" s="865"/>
      <c r="G198" s="911"/>
      <c r="H198" s="910"/>
      <c r="I198" s="909"/>
      <c r="J198" s="932"/>
      <c r="K198" s="962"/>
      <c r="L198" s="932"/>
      <c r="M198" s="920"/>
      <c r="N198" s="939"/>
      <c r="O198" s="939"/>
      <c r="P198" s="939"/>
      <c r="Q198" s="1053"/>
      <c r="R198" s="866" t="s">
        <v>178</v>
      </c>
      <c r="S198" s="952">
        <v>22134</v>
      </c>
    </row>
    <row r="199" spans="1:19" ht="14.25">
      <c r="A199" s="275"/>
      <c r="B199" s="864"/>
      <c r="C199" s="884"/>
      <c r="D199" s="865"/>
      <c r="E199" s="895"/>
      <c r="F199" s="867" t="s">
        <v>261</v>
      </c>
      <c r="G199" s="909" t="s">
        <v>170</v>
      </c>
      <c r="H199" s="910" t="s">
        <v>170</v>
      </c>
      <c r="I199" s="909" t="s">
        <v>176</v>
      </c>
      <c r="J199" s="932" t="s">
        <v>238</v>
      </c>
      <c r="K199" s="962" t="s">
        <v>173</v>
      </c>
      <c r="L199" s="932" t="s">
        <v>369</v>
      </c>
      <c r="M199" s="920" t="s">
        <v>369</v>
      </c>
      <c r="N199" s="939">
        <v>5.23</v>
      </c>
      <c r="O199" s="939">
        <v>5.1310000000000002</v>
      </c>
      <c r="P199" s="939"/>
      <c r="Q199" s="1053">
        <v>125.68</v>
      </c>
      <c r="R199" s="866"/>
      <c r="S199" s="952"/>
    </row>
    <row r="200" spans="1:19" ht="14.25">
      <c r="A200" s="275"/>
      <c r="B200" s="864"/>
      <c r="C200" s="884"/>
      <c r="D200" s="865"/>
      <c r="E200" s="895"/>
      <c r="F200" s="865"/>
      <c r="G200" s="909"/>
      <c r="H200" s="910"/>
      <c r="I200" s="909"/>
      <c r="J200" s="932"/>
      <c r="K200" s="962"/>
      <c r="L200" s="932"/>
      <c r="M200" s="920"/>
      <c r="N200" s="939"/>
      <c r="O200" s="939"/>
      <c r="P200" s="939"/>
      <c r="Q200" s="1053"/>
      <c r="R200" s="866" t="s">
        <v>178</v>
      </c>
      <c r="S200" s="952">
        <v>8827</v>
      </c>
    </row>
    <row r="201" spans="1:19" ht="14.25">
      <c r="A201" s="275"/>
      <c r="B201" s="864"/>
      <c r="C201" s="884"/>
      <c r="D201" s="865"/>
      <c r="E201" s="895"/>
      <c r="F201" s="867" t="s">
        <v>262</v>
      </c>
      <c r="G201" s="909" t="s">
        <v>170</v>
      </c>
      <c r="H201" s="910" t="s">
        <v>170</v>
      </c>
      <c r="I201" s="909" t="s">
        <v>176</v>
      </c>
      <c r="J201" s="932" t="s">
        <v>238</v>
      </c>
      <c r="K201" s="962" t="s">
        <v>173</v>
      </c>
      <c r="L201" s="932" t="s">
        <v>369</v>
      </c>
      <c r="M201" s="920" t="s">
        <v>369</v>
      </c>
      <c r="N201" s="939">
        <v>5.23</v>
      </c>
      <c r="O201" s="939">
        <v>5.23</v>
      </c>
      <c r="P201" s="939"/>
      <c r="Q201" s="1053">
        <v>151.59399999999999</v>
      </c>
      <c r="R201" s="866"/>
      <c r="S201" s="952"/>
    </row>
    <row r="202" spans="1:19" ht="14.25">
      <c r="A202" s="275"/>
      <c r="B202" s="864"/>
      <c r="C202" s="884"/>
      <c r="D202" s="865"/>
      <c r="E202" s="896"/>
      <c r="F202" s="865"/>
      <c r="G202" s="911"/>
      <c r="H202" s="910"/>
      <c r="I202" s="911"/>
      <c r="J202" s="932"/>
      <c r="K202" s="963"/>
      <c r="L202" s="932"/>
      <c r="M202" s="921"/>
      <c r="N202" s="939"/>
      <c r="O202" s="939"/>
      <c r="P202" s="939"/>
      <c r="Q202" s="1053"/>
      <c r="R202" s="866" t="s">
        <v>178</v>
      </c>
      <c r="S202" s="952">
        <v>11857</v>
      </c>
    </row>
    <row r="203" spans="1:19" ht="15">
      <c r="A203" s="275"/>
      <c r="B203" s="864"/>
      <c r="C203" s="884"/>
      <c r="D203" s="865"/>
      <c r="E203" s="897" t="s">
        <v>373</v>
      </c>
      <c r="F203" s="868"/>
      <c r="G203" s="912"/>
      <c r="H203" s="912"/>
      <c r="I203" s="912"/>
      <c r="J203" s="933"/>
      <c r="K203" s="964"/>
      <c r="L203" s="933"/>
      <c r="M203" s="922"/>
      <c r="N203" s="940">
        <v>30.809999999999988</v>
      </c>
      <c r="O203" s="940">
        <v>27.057999999999982</v>
      </c>
      <c r="P203" s="940">
        <v>12.457000000000001</v>
      </c>
      <c r="Q203" s="1054">
        <v>442.80099999999993</v>
      </c>
      <c r="R203" s="869"/>
      <c r="S203" s="951"/>
    </row>
    <row r="204" spans="1:19" ht="14.25">
      <c r="A204" s="275"/>
      <c r="B204" s="864"/>
      <c r="C204" s="884"/>
      <c r="D204" s="865"/>
      <c r="E204" s="898" t="s">
        <v>410</v>
      </c>
      <c r="F204" s="867" t="s">
        <v>240</v>
      </c>
      <c r="G204" s="909" t="s">
        <v>170</v>
      </c>
      <c r="H204" s="910" t="s">
        <v>170</v>
      </c>
      <c r="I204" s="909" t="s">
        <v>176</v>
      </c>
      <c r="J204" s="932" t="s">
        <v>238</v>
      </c>
      <c r="K204" s="962" t="s">
        <v>173</v>
      </c>
      <c r="L204" s="932" t="s">
        <v>365</v>
      </c>
      <c r="M204" s="920" t="s">
        <v>366</v>
      </c>
      <c r="N204" s="939">
        <v>10.57</v>
      </c>
      <c r="O204" s="939">
        <v>10.57</v>
      </c>
      <c r="P204" s="939"/>
      <c r="Q204" s="1053">
        <v>124.255</v>
      </c>
      <c r="R204" s="866"/>
      <c r="S204" s="952"/>
    </row>
    <row r="205" spans="1:19" ht="14.25">
      <c r="A205" s="275"/>
      <c r="B205" s="864"/>
      <c r="C205" s="884"/>
      <c r="D205" s="865"/>
      <c r="E205" s="895"/>
      <c r="F205" s="865"/>
      <c r="G205" s="909"/>
      <c r="H205" s="910"/>
      <c r="I205" s="909"/>
      <c r="J205" s="932"/>
      <c r="K205" s="962"/>
      <c r="L205" s="932"/>
      <c r="M205" s="920"/>
      <c r="N205" s="939"/>
      <c r="O205" s="939"/>
      <c r="P205" s="939"/>
      <c r="Q205" s="1053"/>
      <c r="R205" s="866" t="s">
        <v>178</v>
      </c>
      <c r="S205" s="952">
        <v>8688</v>
      </c>
    </row>
    <row r="206" spans="1:19" ht="14.25">
      <c r="A206" s="275"/>
      <c r="B206" s="864"/>
      <c r="C206" s="884"/>
      <c r="D206" s="865"/>
      <c r="E206" s="895"/>
      <c r="F206" s="867" t="s">
        <v>243</v>
      </c>
      <c r="G206" s="909" t="s">
        <v>170</v>
      </c>
      <c r="H206" s="910" t="s">
        <v>170</v>
      </c>
      <c r="I206" s="909" t="s">
        <v>176</v>
      </c>
      <c r="J206" s="932" t="s">
        <v>238</v>
      </c>
      <c r="K206" s="962" t="s">
        <v>173</v>
      </c>
      <c r="L206" s="932" t="s">
        <v>365</v>
      </c>
      <c r="M206" s="920" t="s">
        <v>366</v>
      </c>
      <c r="N206" s="939">
        <v>10.57</v>
      </c>
      <c r="O206" s="939">
        <v>10.57</v>
      </c>
      <c r="P206" s="939"/>
      <c r="Q206" s="1053">
        <v>148.55000000000001</v>
      </c>
      <c r="R206" s="866"/>
      <c r="S206" s="952"/>
    </row>
    <row r="207" spans="1:19" ht="14.25">
      <c r="A207" s="275"/>
      <c r="B207" s="864"/>
      <c r="C207" s="884"/>
      <c r="D207" s="865"/>
      <c r="E207" s="895"/>
      <c r="F207" s="865"/>
      <c r="G207" s="909"/>
      <c r="H207" s="910"/>
      <c r="I207" s="909"/>
      <c r="J207" s="932"/>
      <c r="K207" s="962"/>
      <c r="L207" s="932"/>
      <c r="M207" s="920"/>
      <c r="N207" s="939"/>
      <c r="O207" s="939"/>
      <c r="P207" s="939"/>
      <c r="Q207" s="1053"/>
      <c r="R207" s="866" t="s">
        <v>178</v>
      </c>
      <c r="S207" s="952">
        <v>10321</v>
      </c>
    </row>
    <row r="208" spans="1:19" ht="14.25">
      <c r="A208" s="275"/>
      <c r="B208" s="864"/>
      <c r="C208" s="884"/>
      <c r="D208" s="865"/>
      <c r="E208" s="895"/>
      <c r="F208" s="867" t="s">
        <v>244</v>
      </c>
      <c r="G208" s="909" t="s">
        <v>170</v>
      </c>
      <c r="H208" s="910" t="s">
        <v>170</v>
      </c>
      <c r="I208" s="909" t="s">
        <v>176</v>
      </c>
      <c r="J208" s="932" t="s">
        <v>238</v>
      </c>
      <c r="K208" s="962" t="s">
        <v>173</v>
      </c>
      <c r="L208" s="932" t="s">
        <v>365</v>
      </c>
      <c r="M208" s="920" t="s">
        <v>366</v>
      </c>
      <c r="N208" s="939">
        <v>10.57</v>
      </c>
      <c r="O208" s="939">
        <v>10.57</v>
      </c>
      <c r="P208" s="939"/>
      <c r="Q208" s="1053">
        <v>84.381</v>
      </c>
      <c r="R208" s="866"/>
      <c r="S208" s="952"/>
    </row>
    <row r="209" spans="1:19" ht="14.25">
      <c r="A209" s="275"/>
      <c r="B209" s="864"/>
      <c r="C209" s="884"/>
      <c r="D209" s="865"/>
      <c r="E209" s="896"/>
      <c r="F209" s="865"/>
      <c r="G209" s="911"/>
      <c r="H209" s="910"/>
      <c r="I209" s="911"/>
      <c r="J209" s="932"/>
      <c r="K209" s="963"/>
      <c r="L209" s="932"/>
      <c r="M209" s="921"/>
      <c r="N209" s="939"/>
      <c r="O209" s="939"/>
      <c r="P209" s="939"/>
      <c r="Q209" s="1053"/>
      <c r="R209" s="866" t="s">
        <v>178</v>
      </c>
      <c r="S209" s="952">
        <v>6134</v>
      </c>
    </row>
    <row r="210" spans="1:19" ht="15">
      <c r="A210" s="275"/>
      <c r="B210" s="864"/>
      <c r="C210" s="884"/>
      <c r="D210" s="865"/>
      <c r="E210" s="897" t="s">
        <v>411</v>
      </c>
      <c r="F210" s="868"/>
      <c r="G210" s="912"/>
      <c r="H210" s="912"/>
      <c r="I210" s="912"/>
      <c r="J210" s="933"/>
      <c r="K210" s="964"/>
      <c r="L210" s="933"/>
      <c r="M210" s="922"/>
      <c r="N210" s="940">
        <v>31.709999999999994</v>
      </c>
      <c r="O210" s="940">
        <v>31.709999999999994</v>
      </c>
      <c r="P210" s="940">
        <v>8.484</v>
      </c>
      <c r="Q210" s="1054">
        <v>357.18600000000004</v>
      </c>
      <c r="R210" s="869"/>
      <c r="S210" s="951"/>
    </row>
    <row r="211" spans="1:19" ht="15">
      <c r="A211" s="275"/>
      <c r="B211" s="864"/>
      <c r="C211" s="884"/>
      <c r="D211" s="892" t="s">
        <v>191</v>
      </c>
      <c r="E211" s="899"/>
      <c r="F211" s="865"/>
      <c r="G211" s="910"/>
      <c r="H211" s="910"/>
      <c r="I211" s="910"/>
      <c r="J211" s="932"/>
      <c r="K211" s="965"/>
      <c r="L211" s="932"/>
      <c r="M211" s="923"/>
      <c r="N211" s="939">
        <v>62.519999999999982</v>
      </c>
      <c r="O211" s="939">
        <v>58.767999999999986</v>
      </c>
      <c r="P211" s="939"/>
      <c r="Q211" s="1053">
        <v>799.98700000000008</v>
      </c>
      <c r="R211" s="866"/>
      <c r="S211" s="952"/>
    </row>
    <row r="212" spans="1:19" ht="14.25">
      <c r="A212" s="275"/>
      <c r="B212" s="864"/>
      <c r="C212" s="884"/>
      <c r="D212" s="867" t="s">
        <v>192</v>
      </c>
      <c r="E212" s="898" t="s">
        <v>1714</v>
      </c>
      <c r="F212" s="867" t="s">
        <v>207</v>
      </c>
      <c r="G212" s="909" t="s">
        <v>194</v>
      </c>
      <c r="H212" s="910" t="s">
        <v>194</v>
      </c>
      <c r="I212" s="909" t="s">
        <v>176</v>
      </c>
      <c r="J212" s="932" t="s">
        <v>238</v>
      </c>
      <c r="K212" s="962" t="s">
        <v>173</v>
      </c>
      <c r="L212" s="932" t="s">
        <v>369</v>
      </c>
      <c r="M212" s="920" t="s">
        <v>374</v>
      </c>
      <c r="N212" s="939">
        <v>0.88000000000000023</v>
      </c>
      <c r="O212" s="939">
        <v>0.86800000000000022</v>
      </c>
      <c r="P212" s="939"/>
      <c r="Q212" s="1053">
        <v>7180.3750000000009</v>
      </c>
      <c r="R212" s="866"/>
      <c r="S212" s="952"/>
    </row>
    <row r="213" spans="1:19" ht="14.25">
      <c r="A213" s="275"/>
      <c r="B213" s="864"/>
      <c r="C213" s="884"/>
      <c r="D213" s="865"/>
      <c r="E213" s="896"/>
      <c r="F213" s="867" t="s">
        <v>208</v>
      </c>
      <c r="G213" s="911" t="s">
        <v>194</v>
      </c>
      <c r="H213" s="910" t="s">
        <v>194</v>
      </c>
      <c r="I213" s="911" t="s">
        <v>176</v>
      </c>
      <c r="J213" s="932" t="s">
        <v>238</v>
      </c>
      <c r="K213" s="963" t="s">
        <v>173</v>
      </c>
      <c r="L213" s="932" t="s">
        <v>369</v>
      </c>
      <c r="M213" s="921" t="s">
        <v>374</v>
      </c>
      <c r="N213" s="939">
        <v>0.88000000000000023</v>
      </c>
      <c r="O213" s="939">
        <v>0.86</v>
      </c>
      <c r="P213" s="939"/>
      <c r="Q213" s="1053">
        <v>7204.0019999999995</v>
      </c>
      <c r="R213" s="866"/>
      <c r="S213" s="952"/>
    </row>
    <row r="214" spans="1:19" ht="15">
      <c r="A214" s="275"/>
      <c r="B214" s="864"/>
      <c r="C214" s="884"/>
      <c r="D214" s="865"/>
      <c r="E214" s="897" t="s">
        <v>1715</v>
      </c>
      <c r="F214" s="868"/>
      <c r="G214" s="912"/>
      <c r="H214" s="912"/>
      <c r="I214" s="912"/>
      <c r="J214" s="933"/>
      <c r="K214" s="964"/>
      <c r="L214" s="933"/>
      <c r="M214" s="922"/>
      <c r="N214" s="940">
        <v>1.7599999999999993</v>
      </c>
      <c r="O214" s="940">
        <v>1.7280000000000013</v>
      </c>
      <c r="P214" s="940">
        <v>1.766</v>
      </c>
      <c r="Q214" s="1054">
        <v>14384.376999999999</v>
      </c>
      <c r="R214" s="869"/>
      <c r="S214" s="951"/>
    </row>
    <row r="215" spans="1:19" ht="14.25">
      <c r="A215" s="275"/>
      <c r="B215" s="864"/>
      <c r="C215" s="884"/>
      <c r="D215" s="865"/>
      <c r="E215" s="898" t="s">
        <v>1716</v>
      </c>
      <c r="F215" s="867" t="s">
        <v>207</v>
      </c>
      <c r="G215" s="909" t="s">
        <v>194</v>
      </c>
      <c r="H215" s="910" t="s">
        <v>194</v>
      </c>
      <c r="I215" s="909" t="s">
        <v>176</v>
      </c>
      <c r="J215" s="932" t="s">
        <v>238</v>
      </c>
      <c r="K215" s="962" t="s">
        <v>173</v>
      </c>
      <c r="L215" s="932" t="s">
        <v>369</v>
      </c>
      <c r="M215" s="920" t="s">
        <v>374</v>
      </c>
      <c r="N215" s="939">
        <v>0.26</v>
      </c>
      <c r="O215" s="939">
        <v>0.19000000000000003</v>
      </c>
      <c r="P215" s="939"/>
      <c r="Q215" s="1053">
        <v>1570.825</v>
      </c>
      <c r="R215" s="866"/>
      <c r="S215" s="952"/>
    </row>
    <row r="216" spans="1:19" ht="14.25">
      <c r="A216" s="275"/>
      <c r="B216" s="864"/>
      <c r="C216" s="884"/>
      <c r="D216" s="865"/>
      <c r="E216" s="895"/>
      <c r="F216" s="867" t="s">
        <v>208</v>
      </c>
      <c r="G216" s="909" t="s">
        <v>194</v>
      </c>
      <c r="H216" s="910" t="s">
        <v>194</v>
      </c>
      <c r="I216" s="909" t="s">
        <v>176</v>
      </c>
      <c r="J216" s="932" t="s">
        <v>238</v>
      </c>
      <c r="K216" s="962" t="s">
        <v>173</v>
      </c>
      <c r="L216" s="932" t="s">
        <v>369</v>
      </c>
      <c r="M216" s="920" t="s">
        <v>374</v>
      </c>
      <c r="N216" s="939">
        <v>0.26</v>
      </c>
      <c r="O216" s="939">
        <v>0.19000000000000003</v>
      </c>
      <c r="P216" s="939"/>
      <c r="Q216" s="1053">
        <v>1571.6319999999998</v>
      </c>
      <c r="R216" s="866"/>
      <c r="S216" s="952"/>
    </row>
    <row r="217" spans="1:19" ht="14.25">
      <c r="A217" s="275"/>
      <c r="B217" s="864"/>
      <c r="C217" s="884"/>
      <c r="D217" s="865"/>
      <c r="E217" s="896"/>
      <c r="F217" s="867" t="s">
        <v>253</v>
      </c>
      <c r="G217" s="911" t="s">
        <v>194</v>
      </c>
      <c r="H217" s="910" t="s">
        <v>194</v>
      </c>
      <c r="I217" s="911" t="s">
        <v>176</v>
      </c>
      <c r="J217" s="932" t="s">
        <v>238</v>
      </c>
      <c r="K217" s="963" t="s">
        <v>173</v>
      </c>
      <c r="L217" s="932" t="s">
        <v>369</v>
      </c>
      <c r="M217" s="921" t="s">
        <v>374</v>
      </c>
      <c r="N217" s="939">
        <v>0.26</v>
      </c>
      <c r="O217" s="939">
        <v>0.22000000000000006</v>
      </c>
      <c r="P217" s="939"/>
      <c r="Q217" s="1053">
        <v>1748.222</v>
      </c>
      <c r="R217" s="866"/>
      <c r="S217" s="952"/>
    </row>
    <row r="218" spans="1:19" ht="15">
      <c r="A218" s="275"/>
      <c r="B218" s="864"/>
      <c r="C218" s="884"/>
      <c r="D218" s="865"/>
      <c r="E218" s="897" t="s">
        <v>1717</v>
      </c>
      <c r="F218" s="868"/>
      <c r="G218" s="912"/>
      <c r="H218" s="912"/>
      <c r="I218" s="912"/>
      <c r="J218" s="933"/>
      <c r="K218" s="964"/>
      <c r="L218" s="933"/>
      <c r="M218" s="922"/>
      <c r="N218" s="940">
        <v>0.78000000000000069</v>
      </c>
      <c r="O218" s="940">
        <v>0.59999999999999964</v>
      </c>
      <c r="P218" s="940">
        <v>0.59899999999999998</v>
      </c>
      <c r="Q218" s="1054">
        <v>4890.6790000000001</v>
      </c>
      <c r="R218" s="869"/>
      <c r="S218" s="951"/>
    </row>
    <row r="219" spans="1:19" ht="14.25">
      <c r="A219" s="275"/>
      <c r="B219" s="864"/>
      <c r="C219" s="884"/>
      <c r="D219" s="865"/>
      <c r="E219" s="898" t="s">
        <v>1718</v>
      </c>
      <c r="F219" s="867" t="s">
        <v>207</v>
      </c>
      <c r="G219" s="909" t="s">
        <v>194</v>
      </c>
      <c r="H219" s="910" t="s">
        <v>194</v>
      </c>
      <c r="I219" s="909" t="s">
        <v>176</v>
      </c>
      <c r="J219" s="932" t="s">
        <v>238</v>
      </c>
      <c r="K219" s="962" t="s">
        <v>173</v>
      </c>
      <c r="L219" s="932" t="s">
        <v>369</v>
      </c>
      <c r="M219" s="920" t="s">
        <v>374</v>
      </c>
      <c r="N219" s="939">
        <v>2.3199999999999998</v>
      </c>
      <c r="O219" s="939">
        <v>2.2449999999999997</v>
      </c>
      <c r="P219" s="939"/>
      <c r="Q219" s="1053">
        <v>19422.413000000004</v>
      </c>
      <c r="R219" s="866"/>
      <c r="S219" s="952"/>
    </row>
    <row r="220" spans="1:19" ht="14.25">
      <c r="A220" s="275"/>
      <c r="B220" s="864"/>
      <c r="C220" s="884"/>
      <c r="D220" s="865"/>
      <c r="E220" s="896"/>
      <c r="F220" s="867" t="s">
        <v>208</v>
      </c>
      <c r="G220" s="911" t="s">
        <v>194</v>
      </c>
      <c r="H220" s="910" t="s">
        <v>194</v>
      </c>
      <c r="I220" s="911" t="s">
        <v>176</v>
      </c>
      <c r="J220" s="932" t="s">
        <v>238</v>
      </c>
      <c r="K220" s="963" t="s">
        <v>173</v>
      </c>
      <c r="L220" s="932" t="s">
        <v>369</v>
      </c>
      <c r="M220" s="921" t="s">
        <v>374</v>
      </c>
      <c r="N220" s="939">
        <v>2.3199999999999998</v>
      </c>
      <c r="O220" s="939">
        <v>2.3199999999999998</v>
      </c>
      <c r="P220" s="939"/>
      <c r="Q220" s="1053">
        <v>20004.719000000001</v>
      </c>
      <c r="R220" s="866"/>
      <c r="S220" s="952"/>
    </row>
    <row r="221" spans="1:19" ht="15">
      <c r="A221" s="275"/>
      <c r="B221" s="864"/>
      <c r="C221" s="884"/>
      <c r="D221" s="865"/>
      <c r="E221" s="897" t="s">
        <v>1719</v>
      </c>
      <c r="F221" s="868"/>
      <c r="G221" s="912"/>
      <c r="H221" s="912"/>
      <c r="I221" s="912"/>
      <c r="J221" s="933"/>
      <c r="K221" s="964"/>
      <c r="L221" s="933"/>
      <c r="M221" s="922"/>
      <c r="N221" s="940">
        <v>4.6399999999999997</v>
      </c>
      <c r="O221" s="940">
        <v>4.5649999999999995</v>
      </c>
      <c r="P221" s="940">
        <v>4.798</v>
      </c>
      <c r="Q221" s="1054">
        <v>39427.132000000005</v>
      </c>
      <c r="R221" s="869"/>
      <c r="S221" s="951"/>
    </row>
    <row r="222" spans="1:19" ht="14.25">
      <c r="A222" s="275"/>
      <c r="B222" s="864"/>
      <c r="C222" s="884"/>
      <c r="D222" s="865"/>
      <c r="E222" s="898" t="s">
        <v>1720</v>
      </c>
      <c r="F222" s="867" t="s">
        <v>207</v>
      </c>
      <c r="G222" s="909" t="s">
        <v>194</v>
      </c>
      <c r="H222" s="910" t="s">
        <v>194</v>
      </c>
      <c r="I222" s="909" t="s">
        <v>176</v>
      </c>
      <c r="J222" s="932" t="s">
        <v>238</v>
      </c>
      <c r="K222" s="962" t="s">
        <v>173</v>
      </c>
      <c r="L222" s="932" t="s">
        <v>369</v>
      </c>
      <c r="M222" s="920" t="s">
        <v>374</v>
      </c>
      <c r="N222" s="939">
        <v>5.200000000000002</v>
      </c>
      <c r="O222" s="939">
        <v>5.0410000000000004</v>
      </c>
      <c r="P222" s="939"/>
      <c r="Q222" s="1053">
        <v>32087.581999999999</v>
      </c>
      <c r="R222" s="866"/>
      <c r="S222" s="952"/>
    </row>
    <row r="223" spans="1:19" ht="14.25">
      <c r="A223" s="275"/>
      <c r="B223" s="864"/>
      <c r="C223" s="884"/>
      <c r="D223" s="865"/>
      <c r="E223" s="895"/>
      <c r="F223" s="867" t="s">
        <v>208</v>
      </c>
      <c r="G223" s="909" t="s">
        <v>194</v>
      </c>
      <c r="H223" s="910" t="s">
        <v>194</v>
      </c>
      <c r="I223" s="909" t="s">
        <v>176</v>
      </c>
      <c r="J223" s="932" t="s">
        <v>238</v>
      </c>
      <c r="K223" s="962" t="s">
        <v>173</v>
      </c>
      <c r="L223" s="932" t="s">
        <v>369</v>
      </c>
      <c r="M223" s="920" t="s">
        <v>374</v>
      </c>
      <c r="N223" s="939">
        <v>5.200000000000002</v>
      </c>
      <c r="O223" s="939">
        <v>5.0559999999999983</v>
      </c>
      <c r="P223" s="939"/>
      <c r="Q223" s="1053">
        <v>34519.104999999996</v>
      </c>
      <c r="R223" s="866"/>
      <c r="S223" s="952"/>
    </row>
    <row r="224" spans="1:19" ht="14.25">
      <c r="A224" s="275"/>
      <c r="B224" s="864"/>
      <c r="C224" s="884"/>
      <c r="D224" s="865"/>
      <c r="E224" s="896"/>
      <c r="F224" s="867" t="s">
        <v>253</v>
      </c>
      <c r="G224" s="911" t="s">
        <v>194</v>
      </c>
      <c r="H224" s="910" t="s">
        <v>194</v>
      </c>
      <c r="I224" s="911" t="s">
        <v>176</v>
      </c>
      <c r="J224" s="932" t="s">
        <v>238</v>
      </c>
      <c r="K224" s="963" t="s">
        <v>173</v>
      </c>
      <c r="L224" s="932" t="s">
        <v>369</v>
      </c>
      <c r="M224" s="921" t="s">
        <v>374</v>
      </c>
      <c r="N224" s="939">
        <v>5.200000000000002</v>
      </c>
      <c r="O224" s="939">
        <v>5.200000000000002</v>
      </c>
      <c r="P224" s="939"/>
      <c r="Q224" s="1053">
        <v>37676.768000000004</v>
      </c>
      <c r="R224" s="866"/>
      <c r="S224" s="952"/>
    </row>
    <row r="225" spans="1:19" ht="15">
      <c r="A225" s="275"/>
      <c r="B225" s="864"/>
      <c r="C225" s="884"/>
      <c r="D225" s="865"/>
      <c r="E225" s="897" t="s">
        <v>1721</v>
      </c>
      <c r="F225" s="868"/>
      <c r="G225" s="912"/>
      <c r="H225" s="912"/>
      <c r="I225" s="912"/>
      <c r="J225" s="933"/>
      <c r="K225" s="964"/>
      <c r="L225" s="933"/>
      <c r="M225" s="922"/>
      <c r="N225" s="940">
        <v>15.600000000000007</v>
      </c>
      <c r="O225" s="940">
        <v>15.297000000000001</v>
      </c>
      <c r="P225" s="940">
        <v>15.289</v>
      </c>
      <c r="Q225" s="1054">
        <v>104283.45500000002</v>
      </c>
      <c r="R225" s="869"/>
      <c r="S225" s="951"/>
    </row>
    <row r="226" spans="1:19" ht="14.25">
      <c r="A226" s="275"/>
      <c r="B226" s="864"/>
      <c r="C226" s="884"/>
      <c r="D226" s="865"/>
      <c r="E226" s="898" t="s">
        <v>1722</v>
      </c>
      <c r="F226" s="867" t="s">
        <v>207</v>
      </c>
      <c r="G226" s="909" t="s">
        <v>194</v>
      </c>
      <c r="H226" s="910" t="s">
        <v>194</v>
      </c>
      <c r="I226" s="909" t="s">
        <v>176</v>
      </c>
      <c r="J226" s="932" t="s">
        <v>238</v>
      </c>
      <c r="K226" s="962" t="s">
        <v>173</v>
      </c>
      <c r="L226" s="932" t="s">
        <v>369</v>
      </c>
      <c r="M226" s="920" t="s">
        <v>374</v>
      </c>
      <c r="N226" s="939">
        <v>48.45000000000001</v>
      </c>
      <c r="O226" s="939">
        <v>48.119000000000007</v>
      </c>
      <c r="P226" s="939"/>
      <c r="Q226" s="1053">
        <v>269681.42299999995</v>
      </c>
      <c r="R226" s="866"/>
      <c r="S226" s="952"/>
    </row>
    <row r="227" spans="1:19" ht="14.25">
      <c r="A227" s="275"/>
      <c r="B227" s="864"/>
      <c r="C227" s="884"/>
      <c r="D227" s="865"/>
      <c r="E227" s="895"/>
      <c r="F227" s="867" t="s">
        <v>208</v>
      </c>
      <c r="G227" s="909" t="s">
        <v>194</v>
      </c>
      <c r="H227" s="910" t="s">
        <v>194</v>
      </c>
      <c r="I227" s="909" t="s">
        <v>176</v>
      </c>
      <c r="J227" s="932" t="s">
        <v>238</v>
      </c>
      <c r="K227" s="962" t="s">
        <v>173</v>
      </c>
      <c r="L227" s="932" t="s">
        <v>369</v>
      </c>
      <c r="M227" s="920" t="s">
        <v>374</v>
      </c>
      <c r="N227" s="939">
        <v>48.45000000000001</v>
      </c>
      <c r="O227" s="939">
        <v>48.161999999999999</v>
      </c>
      <c r="P227" s="939"/>
      <c r="Q227" s="1053">
        <v>211734.70100000003</v>
      </c>
      <c r="R227" s="866"/>
      <c r="S227" s="952"/>
    </row>
    <row r="228" spans="1:19" ht="14.25">
      <c r="A228" s="275"/>
      <c r="B228" s="864"/>
      <c r="C228" s="884"/>
      <c r="D228" s="865"/>
      <c r="E228" s="896"/>
      <c r="F228" s="867" t="s">
        <v>253</v>
      </c>
      <c r="G228" s="911" t="s">
        <v>194</v>
      </c>
      <c r="H228" s="910" t="s">
        <v>194</v>
      </c>
      <c r="I228" s="911" t="s">
        <v>176</v>
      </c>
      <c r="J228" s="932" t="s">
        <v>238</v>
      </c>
      <c r="K228" s="963" t="s">
        <v>173</v>
      </c>
      <c r="L228" s="932" t="s">
        <v>369</v>
      </c>
      <c r="M228" s="921" t="s">
        <v>374</v>
      </c>
      <c r="N228" s="939">
        <v>48.45000000000001</v>
      </c>
      <c r="O228" s="939">
        <v>48.340999999999987</v>
      </c>
      <c r="P228" s="939"/>
      <c r="Q228" s="1053">
        <v>253032.11699999997</v>
      </c>
      <c r="R228" s="866"/>
      <c r="S228" s="952"/>
    </row>
    <row r="229" spans="1:19" ht="15">
      <c r="A229" s="275"/>
      <c r="B229" s="864"/>
      <c r="C229" s="884"/>
      <c r="D229" s="865"/>
      <c r="E229" s="897" t="s">
        <v>1723</v>
      </c>
      <c r="F229" s="868"/>
      <c r="G229" s="912"/>
      <c r="H229" s="912"/>
      <c r="I229" s="912"/>
      <c r="J229" s="933"/>
      <c r="K229" s="964"/>
      <c r="L229" s="933"/>
      <c r="M229" s="922"/>
      <c r="N229" s="940">
        <v>145.34999999999991</v>
      </c>
      <c r="O229" s="940">
        <v>144.62199999999996</v>
      </c>
      <c r="P229" s="940">
        <v>146.83500000000001</v>
      </c>
      <c r="Q229" s="1054">
        <v>734448.24099999992</v>
      </c>
      <c r="R229" s="869"/>
      <c r="S229" s="951"/>
    </row>
    <row r="230" spans="1:19" ht="14.25">
      <c r="A230" s="275"/>
      <c r="B230" s="864"/>
      <c r="C230" s="884"/>
      <c r="D230" s="865"/>
      <c r="E230" s="900" t="s">
        <v>1724</v>
      </c>
      <c r="F230" s="867" t="s">
        <v>207</v>
      </c>
      <c r="G230" s="911" t="s">
        <v>194</v>
      </c>
      <c r="H230" s="910" t="s">
        <v>194</v>
      </c>
      <c r="I230" s="911" t="s">
        <v>176</v>
      </c>
      <c r="J230" s="932" t="s">
        <v>238</v>
      </c>
      <c r="K230" s="963" t="s">
        <v>173</v>
      </c>
      <c r="L230" s="932" t="s">
        <v>369</v>
      </c>
      <c r="M230" s="921" t="s">
        <v>374</v>
      </c>
      <c r="N230" s="939">
        <v>8.9600000000000009</v>
      </c>
      <c r="O230" s="939">
        <v>8.9469999999999992</v>
      </c>
      <c r="P230" s="939"/>
      <c r="Q230" s="1053">
        <v>63794.238999999994</v>
      </c>
      <c r="R230" s="866"/>
      <c r="S230" s="952"/>
    </row>
    <row r="231" spans="1:19" ht="15">
      <c r="A231" s="275"/>
      <c r="B231" s="864"/>
      <c r="C231" s="884"/>
      <c r="D231" s="865"/>
      <c r="E231" s="897" t="s">
        <v>1725</v>
      </c>
      <c r="F231" s="868"/>
      <c r="G231" s="912"/>
      <c r="H231" s="912"/>
      <c r="I231" s="912"/>
      <c r="J231" s="933"/>
      <c r="K231" s="964"/>
      <c r="L231" s="933"/>
      <c r="M231" s="922"/>
      <c r="N231" s="940">
        <v>8.9600000000000009</v>
      </c>
      <c r="O231" s="940">
        <v>8.9469999999999992</v>
      </c>
      <c r="P231" s="940">
        <v>8.9740000000000002</v>
      </c>
      <c r="Q231" s="1054">
        <v>63794.238999999994</v>
      </c>
      <c r="R231" s="869"/>
      <c r="S231" s="951"/>
    </row>
    <row r="232" spans="1:19" ht="15">
      <c r="A232" s="275"/>
      <c r="B232" s="864"/>
      <c r="C232" s="886"/>
      <c r="D232" s="892" t="s">
        <v>204</v>
      </c>
      <c r="E232" s="899"/>
      <c r="F232" s="865"/>
      <c r="G232" s="910"/>
      <c r="H232" s="910"/>
      <c r="I232" s="910"/>
      <c r="J232" s="932"/>
      <c r="K232" s="965"/>
      <c r="L232" s="932"/>
      <c r="M232" s="923"/>
      <c r="N232" s="939">
        <v>177.08999999999992</v>
      </c>
      <c r="O232" s="939">
        <v>175.75899999999999</v>
      </c>
      <c r="P232" s="939"/>
      <c r="Q232" s="1053">
        <v>961228.12299999979</v>
      </c>
      <c r="R232" s="866"/>
      <c r="S232" s="952"/>
    </row>
    <row r="233" spans="1:19" ht="30">
      <c r="A233" s="275"/>
      <c r="B233" s="864"/>
      <c r="C233" s="883" t="s">
        <v>375</v>
      </c>
      <c r="D233" s="868"/>
      <c r="E233" s="901"/>
      <c r="F233" s="868"/>
      <c r="G233" s="912"/>
      <c r="H233" s="912"/>
      <c r="I233" s="912"/>
      <c r="J233" s="933"/>
      <c r="K233" s="964"/>
      <c r="L233" s="933"/>
      <c r="M233" s="922"/>
      <c r="N233" s="940">
        <v>239.60999999999959</v>
      </c>
      <c r="O233" s="940">
        <v>234.52699999999999</v>
      </c>
      <c r="P233" s="940"/>
      <c r="Q233" s="1054">
        <v>962028.10999999987</v>
      </c>
      <c r="R233" s="869"/>
      <c r="S233" s="951"/>
    </row>
    <row r="234" spans="1:19" ht="14.25">
      <c r="A234" s="275"/>
      <c r="B234" s="864"/>
      <c r="C234" s="884" t="s">
        <v>376</v>
      </c>
      <c r="D234" s="867" t="s">
        <v>192</v>
      </c>
      <c r="E234" s="898" t="s">
        <v>377</v>
      </c>
      <c r="F234" s="867" t="s">
        <v>219</v>
      </c>
      <c r="G234" s="909" t="s">
        <v>194</v>
      </c>
      <c r="H234" s="910" t="s">
        <v>194</v>
      </c>
      <c r="I234" s="909" t="s">
        <v>176</v>
      </c>
      <c r="J234" s="932" t="s">
        <v>238</v>
      </c>
      <c r="K234" s="962" t="s">
        <v>173</v>
      </c>
      <c r="L234" s="932" t="s">
        <v>2</v>
      </c>
      <c r="M234" s="920" t="s">
        <v>378</v>
      </c>
      <c r="N234" s="939">
        <v>5.200000000000002</v>
      </c>
      <c r="O234" s="939">
        <v>5.0999999999999988</v>
      </c>
      <c r="P234" s="939"/>
      <c r="Q234" s="1053">
        <v>30864.804999999997</v>
      </c>
      <c r="R234" s="866"/>
      <c r="S234" s="952"/>
    </row>
    <row r="235" spans="1:19" ht="14.25">
      <c r="A235" s="275"/>
      <c r="B235" s="864"/>
      <c r="C235" s="884"/>
      <c r="D235" s="865"/>
      <c r="E235" s="896"/>
      <c r="F235" s="867" t="s">
        <v>274</v>
      </c>
      <c r="G235" s="911" t="s">
        <v>194</v>
      </c>
      <c r="H235" s="910" t="s">
        <v>194</v>
      </c>
      <c r="I235" s="911" t="s">
        <v>176</v>
      </c>
      <c r="J235" s="932" t="s">
        <v>238</v>
      </c>
      <c r="K235" s="963" t="s">
        <v>173</v>
      </c>
      <c r="L235" s="932" t="s">
        <v>2</v>
      </c>
      <c r="M235" s="921" t="s">
        <v>378</v>
      </c>
      <c r="N235" s="939">
        <v>5.200000000000002</v>
      </c>
      <c r="O235" s="939">
        <v>5.0999999999999988</v>
      </c>
      <c r="P235" s="939"/>
      <c r="Q235" s="1053">
        <v>27764.674000000003</v>
      </c>
      <c r="R235" s="866"/>
      <c r="S235" s="952"/>
    </row>
    <row r="236" spans="1:19" ht="15">
      <c r="A236" s="275"/>
      <c r="B236" s="864"/>
      <c r="C236" s="884"/>
      <c r="D236" s="865"/>
      <c r="E236" s="897" t="s">
        <v>379</v>
      </c>
      <c r="F236" s="868"/>
      <c r="G236" s="912"/>
      <c r="H236" s="912"/>
      <c r="I236" s="912"/>
      <c r="J236" s="933"/>
      <c r="K236" s="964"/>
      <c r="L236" s="933"/>
      <c r="M236" s="922"/>
      <c r="N236" s="940">
        <v>10.400000000000004</v>
      </c>
      <c r="O236" s="940">
        <v>10.200000000000001</v>
      </c>
      <c r="P236" s="940">
        <v>9.9600000000000009</v>
      </c>
      <c r="Q236" s="1054">
        <v>58629.479000000007</v>
      </c>
      <c r="R236" s="869"/>
      <c r="S236" s="951"/>
    </row>
    <row r="237" spans="1:19" ht="15">
      <c r="A237" s="275"/>
      <c r="B237" s="864"/>
      <c r="C237" s="886"/>
      <c r="D237" s="892" t="s">
        <v>204</v>
      </c>
      <c r="E237" s="899"/>
      <c r="F237" s="865"/>
      <c r="G237" s="910"/>
      <c r="H237" s="910"/>
      <c r="I237" s="910"/>
      <c r="J237" s="932"/>
      <c r="K237" s="965"/>
      <c r="L237" s="932"/>
      <c r="M237" s="923"/>
      <c r="N237" s="939">
        <v>10.400000000000004</v>
      </c>
      <c r="O237" s="939">
        <v>10.200000000000001</v>
      </c>
      <c r="P237" s="939"/>
      <c r="Q237" s="1053">
        <v>58629.479000000007</v>
      </c>
      <c r="R237" s="866"/>
      <c r="S237" s="952"/>
    </row>
    <row r="238" spans="1:19" ht="30">
      <c r="A238" s="275"/>
      <c r="B238" s="864"/>
      <c r="C238" s="883" t="s">
        <v>380</v>
      </c>
      <c r="D238" s="868"/>
      <c r="E238" s="901"/>
      <c r="F238" s="868"/>
      <c r="G238" s="912"/>
      <c r="H238" s="912"/>
      <c r="I238" s="912"/>
      <c r="J238" s="933"/>
      <c r="K238" s="964"/>
      <c r="L238" s="933"/>
      <c r="M238" s="922"/>
      <c r="N238" s="940">
        <v>10.400000000000004</v>
      </c>
      <c r="O238" s="940">
        <v>10.200000000000001</v>
      </c>
      <c r="P238" s="940"/>
      <c r="Q238" s="1054">
        <v>58629.479000000007</v>
      </c>
      <c r="R238" s="869"/>
      <c r="S238" s="951"/>
    </row>
    <row r="239" spans="1:19" ht="14.25">
      <c r="A239" s="275"/>
      <c r="B239" s="864"/>
      <c r="C239" s="884" t="s">
        <v>381</v>
      </c>
      <c r="D239" s="867" t="s">
        <v>382</v>
      </c>
      <c r="E239" s="900" t="s">
        <v>383</v>
      </c>
      <c r="F239" s="867" t="s">
        <v>219</v>
      </c>
      <c r="G239" s="911" t="s">
        <v>384</v>
      </c>
      <c r="H239" s="910" t="s">
        <v>384</v>
      </c>
      <c r="I239" s="911" t="s">
        <v>176</v>
      </c>
      <c r="J239" s="932" t="s">
        <v>238</v>
      </c>
      <c r="K239" s="963" t="s">
        <v>173</v>
      </c>
      <c r="L239" s="932" t="s">
        <v>385</v>
      </c>
      <c r="M239" s="921" t="s">
        <v>386</v>
      </c>
      <c r="N239" s="939">
        <v>21.999999999999996</v>
      </c>
      <c r="O239" s="939">
        <v>20</v>
      </c>
      <c r="P239" s="939"/>
      <c r="Q239" s="1053">
        <v>44283.159</v>
      </c>
      <c r="R239" s="866"/>
      <c r="S239" s="952"/>
    </row>
    <row r="240" spans="1:19" ht="15">
      <c r="A240" s="275"/>
      <c r="B240" s="864"/>
      <c r="C240" s="884"/>
      <c r="D240" s="865"/>
      <c r="E240" s="897" t="s">
        <v>387</v>
      </c>
      <c r="F240" s="868"/>
      <c r="G240" s="912"/>
      <c r="H240" s="912"/>
      <c r="I240" s="912"/>
      <c r="J240" s="933"/>
      <c r="K240" s="964"/>
      <c r="L240" s="933"/>
      <c r="M240" s="922"/>
      <c r="N240" s="940">
        <v>21.999999999999996</v>
      </c>
      <c r="O240" s="940">
        <v>20</v>
      </c>
      <c r="P240" s="940">
        <v>19.728999999999999</v>
      </c>
      <c r="Q240" s="1054">
        <v>44283.159</v>
      </c>
      <c r="R240" s="869"/>
      <c r="S240" s="951"/>
    </row>
    <row r="241" spans="1:19" ht="15">
      <c r="A241" s="275"/>
      <c r="B241" s="864"/>
      <c r="C241" s="886"/>
      <c r="D241" s="892" t="s">
        <v>388</v>
      </c>
      <c r="E241" s="899"/>
      <c r="F241" s="865"/>
      <c r="G241" s="910"/>
      <c r="H241" s="910"/>
      <c r="I241" s="910"/>
      <c r="J241" s="932"/>
      <c r="K241" s="965"/>
      <c r="L241" s="932"/>
      <c r="M241" s="923"/>
      <c r="N241" s="939">
        <v>21.999999999999996</v>
      </c>
      <c r="O241" s="939">
        <v>20</v>
      </c>
      <c r="P241" s="939"/>
      <c r="Q241" s="1053">
        <v>44283.159</v>
      </c>
      <c r="R241" s="866"/>
      <c r="S241" s="952"/>
    </row>
    <row r="242" spans="1:19" ht="15">
      <c r="A242" s="275"/>
      <c r="B242" s="864"/>
      <c r="C242" s="883" t="s">
        <v>389</v>
      </c>
      <c r="D242" s="868"/>
      <c r="E242" s="901"/>
      <c r="F242" s="868"/>
      <c r="G242" s="912"/>
      <c r="H242" s="912"/>
      <c r="I242" s="912"/>
      <c r="J242" s="933"/>
      <c r="K242" s="964"/>
      <c r="L242" s="933"/>
      <c r="M242" s="922"/>
      <c r="N242" s="940">
        <v>21.999999999999996</v>
      </c>
      <c r="O242" s="940">
        <v>20</v>
      </c>
      <c r="P242" s="940"/>
      <c r="Q242" s="1054">
        <v>44283.159</v>
      </c>
      <c r="R242" s="869"/>
      <c r="S242" s="951"/>
    </row>
    <row r="243" spans="1:19" ht="14.25">
      <c r="A243" s="275"/>
      <c r="B243" s="864"/>
      <c r="C243" s="884" t="s">
        <v>390</v>
      </c>
      <c r="D243" s="867" t="s">
        <v>382</v>
      </c>
      <c r="E243" s="900" t="s">
        <v>1843</v>
      </c>
      <c r="F243" s="867" t="s">
        <v>1911</v>
      </c>
      <c r="G243" s="911" t="s">
        <v>384</v>
      </c>
      <c r="H243" s="910" t="s">
        <v>384</v>
      </c>
      <c r="I243" s="911" t="s">
        <v>176</v>
      </c>
      <c r="J243" s="932" t="s">
        <v>238</v>
      </c>
      <c r="K243" s="963" t="s">
        <v>173</v>
      </c>
      <c r="L243" s="932" t="s">
        <v>385</v>
      </c>
      <c r="M243" s="921" t="s">
        <v>378</v>
      </c>
      <c r="N243" s="939">
        <v>21.999999999999996</v>
      </c>
      <c r="O243" s="939">
        <v>20</v>
      </c>
      <c r="P243" s="939"/>
      <c r="Q243" s="1053">
        <v>43386.036</v>
      </c>
      <c r="R243" s="866"/>
      <c r="S243" s="952"/>
    </row>
    <row r="244" spans="1:19" ht="15">
      <c r="A244" s="275"/>
      <c r="B244" s="864"/>
      <c r="C244" s="884"/>
      <c r="D244" s="865"/>
      <c r="E244" s="897" t="s">
        <v>1844</v>
      </c>
      <c r="F244" s="868"/>
      <c r="G244" s="912"/>
      <c r="H244" s="912"/>
      <c r="I244" s="912"/>
      <c r="J244" s="933"/>
      <c r="K244" s="964"/>
      <c r="L244" s="933"/>
      <c r="M244" s="922"/>
      <c r="N244" s="940">
        <v>21.999999999999996</v>
      </c>
      <c r="O244" s="940">
        <v>20</v>
      </c>
      <c r="P244" s="940">
        <v>19.04</v>
      </c>
      <c r="Q244" s="1054">
        <v>43386.036</v>
      </c>
      <c r="R244" s="869"/>
      <c r="S244" s="951"/>
    </row>
    <row r="245" spans="1:19" ht="15">
      <c r="A245" s="275"/>
      <c r="B245" s="864"/>
      <c r="C245" s="886"/>
      <c r="D245" s="892" t="s">
        <v>388</v>
      </c>
      <c r="E245" s="899"/>
      <c r="F245" s="865"/>
      <c r="G245" s="910"/>
      <c r="H245" s="910"/>
      <c r="I245" s="910"/>
      <c r="J245" s="932"/>
      <c r="K245" s="965"/>
      <c r="L245" s="932"/>
      <c r="M245" s="923"/>
      <c r="N245" s="939">
        <v>21.999999999999996</v>
      </c>
      <c r="O245" s="939">
        <v>20</v>
      </c>
      <c r="P245" s="939"/>
      <c r="Q245" s="1053">
        <v>43386.036</v>
      </c>
      <c r="R245" s="866"/>
      <c r="S245" s="952"/>
    </row>
    <row r="246" spans="1:19" ht="15">
      <c r="A246" s="275"/>
      <c r="B246" s="864"/>
      <c r="C246" s="883" t="s">
        <v>391</v>
      </c>
      <c r="D246" s="868"/>
      <c r="E246" s="901"/>
      <c r="F246" s="868"/>
      <c r="G246" s="912"/>
      <c r="H246" s="912"/>
      <c r="I246" s="912"/>
      <c r="J246" s="933"/>
      <c r="K246" s="964"/>
      <c r="L246" s="933"/>
      <c r="M246" s="922"/>
      <c r="N246" s="940">
        <v>21.999999999999996</v>
      </c>
      <c r="O246" s="940">
        <v>20</v>
      </c>
      <c r="P246" s="940"/>
      <c r="Q246" s="1054">
        <v>43386.036</v>
      </c>
      <c r="R246" s="869"/>
      <c r="S246" s="951"/>
    </row>
    <row r="247" spans="1:19" ht="14.25">
      <c r="A247" s="275"/>
      <c r="B247" s="864"/>
      <c r="C247" s="884" t="s">
        <v>392</v>
      </c>
      <c r="D247" s="867" t="s">
        <v>167</v>
      </c>
      <c r="E247" s="898" t="s">
        <v>393</v>
      </c>
      <c r="F247" s="867"/>
      <c r="G247" s="909" t="s">
        <v>170</v>
      </c>
      <c r="H247" s="910" t="s">
        <v>170</v>
      </c>
      <c r="I247" s="909" t="s">
        <v>171</v>
      </c>
      <c r="J247" s="932" t="s">
        <v>172</v>
      </c>
      <c r="K247" s="962" t="s">
        <v>173</v>
      </c>
      <c r="L247" s="932" t="s">
        <v>2</v>
      </c>
      <c r="M247" s="920" t="s">
        <v>394</v>
      </c>
      <c r="N247" s="939">
        <v>0.90999999999999981</v>
      </c>
      <c r="O247" s="939">
        <v>0.82799999999999974</v>
      </c>
      <c r="P247" s="939"/>
      <c r="Q247" s="1053">
        <v>9.0750000000000011</v>
      </c>
      <c r="R247" s="866"/>
      <c r="S247" s="952"/>
    </row>
    <row r="248" spans="1:19" ht="14.25">
      <c r="A248" s="275"/>
      <c r="B248" s="864"/>
      <c r="C248" s="884"/>
      <c r="D248" s="865"/>
      <c r="E248" s="896"/>
      <c r="F248" s="865"/>
      <c r="G248" s="911"/>
      <c r="H248" s="910"/>
      <c r="I248" s="911"/>
      <c r="J248" s="932"/>
      <c r="K248" s="963"/>
      <c r="L248" s="932"/>
      <c r="M248" s="921"/>
      <c r="N248" s="939"/>
      <c r="O248" s="939"/>
      <c r="P248" s="939"/>
      <c r="Q248" s="1053"/>
      <c r="R248" s="866" t="s">
        <v>178</v>
      </c>
      <c r="S248" s="952">
        <v>1200</v>
      </c>
    </row>
    <row r="249" spans="1:19" ht="15">
      <c r="A249" s="275"/>
      <c r="B249" s="864"/>
      <c r="C249" s="884"/>
      <c r="D249" s="865"/>
      <c r="E249" s="897" t="s">
        <v>395</v>
      </c>
      <c r="F249" s="868"/>
      <c r="G249" s="912"/>
      <c r="H249" s="912"/>
      <c r="I249" s="912"/>
      <c r="J249" s="933"/>
      <c r="K249" s="964"/>
      <c r="L249" s="933"/>
      <c r="M249" s="922"/>
      <c r="N249" s="940">
        <v>0.90999999999999981</v>
      </c>
      <c r="O249" s="940">
        <v>0.82799999999999974</v>
      </c>
      <c r="P249" s="940">
        <v>0.7</v>
      </c>
      <c r="Q249" s="1054">
        <v>9.0750000000000011</v>
      </c>
      <c r="R249" s="869"/>
      <c r="S249" s="951"/>
    </row>
    <row r="250" spans="1:19" ht="14.25">
      <c r="A250" s="275"/>
      <c r="B250" s="864"/>
      <c r="C250" s="884"/>
      <c r="D250" s="865"/>
      <c r="E250" s="898" t="s">
        <v>396</v>
      </c>
      <c r="F250" s="867"/>
      <c r="G250" s="909" t="s">
        <v>170</v>
      </c>
      <c r="H250" s="910" t="s">
        <v>170</v>
      </c>
      <c r="I250" s="909" t="s">
        <v>171</v>
      </c>
      <c r="J250" s="932" t="s">
        <v>172</v>
      </c>
      <c r="K250" s="962" t="s">
        <v>173</v>
      </c>
      <c r="L250" s="932" t="s">
        <v>2</v>
      </c>
      <c r="M250" s="920" t="s">
        <v>394</v>
      </c>
      <c r="N250" s="939">
        <v>1.1299999999999999</v>
      </c>
      <c r="O250" s="939">
        <v>0.90400000000000025</v>
      </c>
      <c r="P250" s="939"/>
      <c r="Q250" s="1053">
        <v>273.786</v>
      </c>
      <c r="R250" s="866"/>
      <c r="S250" s="952"/>
    </row>
    <row r="251" spans="1:19" ht="14.25">
      <c r="A251" s="275"/>
      <c r="B251" s="864"/>
      <c r="C251" s="884"/>
      <c r="D251" s="865"/>
      <c r="E251" s="896"/>
      <c r="F251" s="865"/>
      <c r="G251" s="911"/>
      <c r="H251" s="910"/>
      <c r="I251" s="911"/>
      <c r="J251" s="932"/>
      <c r="K251" s="963"/>
      <c r="L251" s="932"/>
      <c r="M251" s="921"/>
      <c r="N251" s="939"/>
      <c r="O251" s="939"/>
      <c r="P251" s="939"/>
      <c r="Q251" s="1053"/>
      <c r="R251" s="866" t="s">
        <v>178</v>
      </c>
      <c r="S251" s="952">
        <v>35855</v>
      </c>
    </row>
    <row r="252" spans="1:19" ht="15">
      <c r="A252" s="275"/>
      <c r="B252" s="864"/>
      <c r="C252" s="884"/>
      <c r="D252" s="865"/>
      <c r="E252" s="897" t="s">
        <v>397</v>
      </c>
      <c r="F252" s="868"/>
      <c r="G252" s="912"/>
      <c r="H252" s="912"/>
      <c r="I252" s="912"/>
      <c r="J252" s="933"/>
      <c r="K252" s="964"/>
      <c r="L252" s="933"/>
      <c r="M252" s="922"/>
      <c r="N252" s="940">
        <v>1.1299999999999999</v>
      </c>
      <c r="O252" s="940">
        <v>0.90400000000000025</v>
      </c>
      <c r="P252" s="940">
        <v>0.25</v>
      </c>
      <c r="Q252" s="1054">
        <v>273.786</v>
      </c>
      <c r="R252" s="869"/>
      <c r="S252" s="951"/>
    </row>
    <row r="253" spans="1:19" ht="15">
      <c r="A253" s="275"/>
      <c r="B253" s="864"/>
      <c r="C253" s="886"/>
      <c r="D253" s="892" t="s">
        <v>191</v>
      </c>
      <c r="E253" s="899"/>
      <c r="F253" s="865"/>
      <c r="G253" s="910"/>
      <c r="H253" s="910"/>
      <c r="I253" s="910"/>
      <c r="J253" s="932"/>
      <c r="K253" s="965"/>
      <c r="L253" s="932"/>
      <c r="M253" s="923"/>
      <c r="N253" s="939">
        <v>2.0400000000000005</v>
      </c>
      <c r="O253" s="939">
        <v>1.7319999999999991</v>
      </c>
      <c r="P253" s="939"/>
      <c r="Q253" s="1053">
        <v>282.86099999999999</v>
      </c>
      <c r="R253" s="866"/>
      <c r="S253" s="952"/>
    </row>
    <row r="254" spans="1:19" ht="15">
      <c r="A254" s="275"/>
      <c r="B254" s="864"/>
      <c r="C254" s="883" t="s">
        <v>398</v>
      </c>
      <c r="D254" s="868"/>
      <c r="E254" s="901"/>
      <c r="F254" s="868"/>
      <c r="G254" s="912"/>
      <c r="H254" s="912"/>
      <c r="I254" s="912"/>
      <c r="J254" s="933"/>
      <c r="K254" s="964"/>
      <c r="L254" s="933"/>
      <c r="M254" s="922"/>
      <c r="N254" s="940">
        <v>2.0400000000000005</v>
      </c>
      <c r="O254" s="940">
        <v>1.7319999999999991</v>
      </c>
      <c r="P254" s="940"/>
      <c r="Q254" s="1054">
        <v>282.86099999999999</v>
      </c>
      <c r="R254" s="869"/>
      <c r="S254" s="951"/>
    </row>
    <row r="255" spans="1:19" ht="14.25">
      <c r="A255" s="275"/>
      <c r="B255" s="864"/>
      <c r="C255" s="884" t="s">
        <v>399</v>
      </c>
      <c r="D255" s="867" t="s">
        <v>167</v>
      </c>
      <c r="E255" s="898" t="s">
        <v>400</v>
      </c>
      <c r="F255" s="867"/>
      <c r="G255" s="909" t="s">
        <v>170</v>
      </c>
      <c r="H255" s="910" t="s">
        <v>170</v>
      </c>
      <c r="I255" s="909" t="s">
        <v>171</v>
      </c>
      <c r="J255" s="932" t="s">
        <v>172</v>
      </c>
      <c r="K255" s="962" t="s">
        <v>173</v>
      </c>
      <c r="L255" s="932" t="s">
        <v>385</v>
      </c>
      <c r="M255" s="920" t="s">
        <v>385</v>
      </c>
      <c r="N255" s="939">
        <v>1</v>
      </c>
      <c r="O255" s="939">
        <v>0.55000000000000004</v>
      </c>
      <c r="P255" s="939"/>
      <c r="Q255" s="1053">
        <v>0</v>
      </c>
      <c r="R255" s="866"/>
      <c r="S255" s="952"/>
    </row>
    <row r="256" spans="1:19" ht="14.25">
      <c r="A256" s="275"/>
      <c r="B256" s="864"/>
      <c r="C256" s="884"/>
      <c r="D256" s="865"/>
      <c r="E256" s="896"/>
      <c r="F256" s="865"/>
      <c r="G256" s="911"/>
      <c r="H256" s="910"/>
      <c r="I256" s="911"/>
      <c r="J256" s="932"/>
      <c r="K256" s="963"/>
      <c r="L256" s="932"/>
      <c r="M256" s="921"/>
      <c r="N256" s="939"/>
      <c r="O256" s="939"/>
      <c r="P256" s="939"/>
      <c r="Q256" s="1053"/>
      <c r="R256" s="866" t="s">
        <v>178</v>
      </c>
      <c r="S256" s="952">
        <v>0</v>
      </c>
    </row>
    <row r="257" spans="1:19" ht="15">
      <c r="A257" s="275"/>
      <c r="B257" s="864"/>
      <c r="C257" s="884"/>
      <c r="D257" s="865"/>
      <c r="E257" s="897" t="s">
        <v>401</v>
      </c>
      <c r="F257" s="868"/>
      <c r="G257" s="912"/>
      <c r="H257" s="912"/>
      <c r="I257" s="912"/>
      <c r="J257" s="933"/>
      <c r="K257" s="964"/>
      <c r="L257" s="933"/>
      <c r="M257" s="922"/>
      <c r="N257" s="940">
        <v>1</v>
      </c>
      <c r="O257" s="940">
        <v>0.55000000000000004</v>
      </c>
      <c r="P257" s="940">
        <v>0</v>
      </c>
      <c r="Q257" s="1054">
        <v>0</v>
      </c>
      <c r="R257" s="869"/>
      <c r="S257" s="951"/>
    </row>
    <row r="258" spans="1:19" ht="14.25">
      <c r="A258" s="275"/>
      <c r="B258" s="864"/>
      <c r="C258" s="884"/>
      <c r="D258" s="865"/>
      <c r="E258" s="898" t="s">
        <v>402</v>
      </c>
      <c r="F258" s="867"/>
      <c r="G258" s="909" t="s">
        <v>170</v>
      </c>
      <c r="H258" s="910" t="s">
        <v>170</v>
      </c>
      <c r="I258" s="909" t="s">
        <v>171</v>
      </c>
      <c r="J258" s="932" t="s">
        <v>172</v>
      </c>
      <c r="K258" s="962" t="s">
        <v>173</v>
      </c>
      <c r="L258" s="932" t="s">
        <v>385</v>
      </c>
      <c r="M258" s="920" t="s">
        <v>385</v>
      </c>
      <c r="N258" s="939">
        <v>3.2999999999999994</v>
      </c>
      <c r="O258" s="939">
        <v>1.7600000000000005</v>
      </c>
      <c r="P258" s="939"/>
      <c r="Q258" s="1053">
        <v>722.4910000000001</v>
      </c>
      <c r="R258" s="866"/>
      <c r="S258" s="952"/>
    </row>
    <row r="259" spans="1:19" ht="14.25">
      <c r="A259" s="275"/>
      <c r="B259" s="864"/>
      <c r="C259" s="884"/>
      <c r="D259" s="865"/>
      <c r="E259" s="896"/>
      <c r="F259" s="865"/>
      <c r="G259" s="911"/>
      <c r="H259" s="910"/>
      <c r="I259" s="911"/>
      <c r="J259" s="932"/>
      <c r="K259" s="963"/>
      <c r="L259" s="932"/>
      <c r="M259" s="921"/>
      <c r="N259" s="939"/>
      <c r="O259" s="939"/>
      <c r="P259" s="939"/>
      <c r="Q259" s="1053"/>
      <c r="R259" s="866" t="s">
        <v>178</v>
      </c>
      <c r="S259" s="952">
        <v>65590</v>
      </c>
    </row>
    <row r="260" spans="1:19" ht="15">
      <c r="A260" s="275"/>
      <c r="B260" s="864"/>
      <c r="C260" s="884"/>
      <c r="D260" s="865"/>
      <c r="E260" s="897" t="s">
        <v>403</v>
      </c>
      <c r="F260" s="868"/>
      <c r="G260" s="912"/>
      <c r="H260" s="912"/>
      <c r="I260" s="912"/>
      <c r="J260" s="933"/>
      <c r="K260" s="964"/>
      <c r="L260" s="933"/>
      <c r="M260" s="922"/>
      <c r="N260" s="940">
        <v>3.2999999999999994</v>
      </c>
      <c r="O260" s="940">
        <v>1.7600000000000005</v>
      </c>
      <c r="P260" s="940">
        <v>0.8</v>
      </c>
      <c r="Q260" s="1054">
        <v>722.4910000000001</v>
      </c>
      <c r="R260" s="869"/>
      <c r="S260" s="951"/>
    </row>
    <row r="261" spans="1:19" ht="15">
      <c r="A261" s="275"/>
      <c r="B261" s="864"/>
      <c r="C261" s="886"/>
      <c r="D261" s="892" t="s">
        <v>191</v>
      </c>
      <c r="E261" s="899"/>
      <c r="F261" s="865"/>
      <c r="G261" s="910"/>
      <c r="H261" s="910"/>
      <c r="I261" s="910"/>
      <c r="J261" s="932"/>
      <c r="K261" s="965"/>
      <c r="L261" s="932"/>
      <c r="M261" s="923"/>
      <c r="N261" s="939">
        <v>4.3</v>
      </c>
      <c r="O261" s="939">
        <v>2.31</v>
      </c>
      <c r="P261" s="939"/>
      <c r="Q261" s="1053">
        <v>722.4910000000001</v>
      </c>
      <c r="R261" s="866"/>
      <c r="S261" s="952"/>
    </row>
    <row r="262" spans="1:19" ht="15">
      <c r="A262" s="275"/>
      <c r="B262" s="864"/>
      <c r="C262" s="883" t="s">
        <v>404</v>
      </c>
      <c r="D262" s="868"/>
      <c r="E262" s="901"/>
      <c r="F262" s="868"/>
      <c r="G262" s="912"/>
      <c r="H262" s="912"/>
      <c r="I262" s="912"/>
      <c r="J262" s="933"/>
      <c r="K262" s="964"/>
      <c r="L262" s="933"/>
      <c r="M262" s="922"/>
      <c r="N262" s="940">
        <v>4.3</v>
      </c>
      <c r="O262" s="940">
        <v>2.31</v>
      </c>
      <c r="P262" s="940"/>
      <c r="Q262" s="1054">
        <v>722.4910000000001</v>
      </c>
      <c r="R262" s="869"/>
      <c r="S262" s="951"/>
    </row>
    <row r="263" spans="1:19" ht="14.25">
      <c r="A263" s="275"/>
      <c r="B263" s="864"/>
      <c r="C263" s="884" t="s">
        <v>405</v>
      </c>
      <c r="D263" s="867" t="s">
        <v>167</v>
      </c>
      <c r="E263" s="900" t="s">
        <v>406</v>
      </c>
      <c r="F263" s="867"/>
      <c r="G263" s="911" t="s">
        <v>170</v>
      </c>
      <c r="H263" s="910" t="s">
        <v>170</v>
      </c>
      <c r="I263" s="911" t="s">
        <v>171</v>
      </c>
      <c r="J263" s="932" t="s">
        <v>172</v>
      </c>
      <c r="K263" s="963" t="s">
        <v>173</v>
      </c>
      <c r="L263" s="932" t="s">
        <v>354</v>
      </c>
      <c r="M263" s="921" t="s">
        <v>407</v>
      </c>
      <c r="N263" s="939">
        <v>0.8999999999999998</v>
      </c>
      <c r="O263" s="939">
        <v>0</v>
      </c>
      <c r="P263" s="939"/>
      <c r="Q263" s="1053">
        <v>0</v>
      </c>
      <c r="R263" s="866"/>
      <c r="S263" s="952"/>
    </row>
    <row r="264" spans="1:19" ht="15">
      <c r="A264" s="275"/>
      <c r="B264" s="864"/>
      <c r="C264" s="884"/>
      <c r="D264" s="865"/>
      <c r="E264" s="897" t="s">
        <v>408</v>
      </c>
      <c r="F264" s="868"/>
      <c r="G264" s="912"/>
      <c r="H264" s="912"/>
      <c r="I264" s="912"/>
      <c r="J264" s="933"/>
      <c r="K264" s="964"/>
      <c r="L264" s="933"/>
      <c r="M264" s="922"/>
      <c r="N264" s="940">
        <v>0.8999999999999998</v>
      </c>
      <c r="O264" s="940">
        <v>0</v>
      </c>
      <c r="P264" s="940">
        <v>0</v>
      </c>
      <c r="Q264" s="1054">
        <v>0</v>
      </c>
      <c r="R264" s="869"/>
      <c r="S264" s="951"/>
    </row>
    <row r="265" spans="1:19" ht="15">
      <c r="A265" s="275"/>
      <c r="B265" s="864"/>
      <c r="C265" s="886"/>
      <c r="D265" s="892" t="s">
        <v>191</v>
      </c>
      <c r="E265" s="899"/>
      <c r="F265" s="865"/>
      <c r="G265" s="910"/>
      <c r="H265" s="910"/>
      <c r="I265" s="910"/>
      <c r="J265" s="932"/>
      <c r="K265" s="965"/>
      <c r="L265" s="932"/>
      <c r="M265" s="923"/>
      <c r="N265" s="939">
        <v>0.8999999999999998</v>
      </c>
      <c r="O265" s="939">
        <v>0</v>
      </c>
      <c r="P265" s="939"/>
      <c r="Q265" s="1053">
        <v>0</v>
      </c>
      <c r="R265" s="866"/>
      <c r="S265" s="952"/>
    </row>
    <row r="266" spans="1:19" ht="15">
      <c r="A266" s="275"/>
      <c r="B266" s="864"/>
      <c r="C266" s="883" t="s">
        <v>409</v>
      </c>
      <c r="D266" s="868"/>
      <c r="E266" s="901"/>
      <c r="F266" s="868"/>
      <c r="G266" s="912"/>
      <c r="H266" s="912"/>
      <c r="I266" s="912"/>
      <c r="J266" s="933"/>
      <c r="K266" s="964"/>
      <c r="L266" s="933"/>
      <c r="M266" s="922"/>
      <c r="N266" s="940">
        <v>0.8999999999999998</v>
      </c>
      <c r="O266" s="940">
        <v>0</v>
      </c>
      <c r="P266" s="940"/>
      <c r="Q266" s="1054">
        <v>0</v>
      </c>
      <c r="R266" s="869"/>
      <c r="S266" s="951"/>
    </row>
    <row r="267" spans="1:19" ht="14.25">
      <c r="A267" s="275"/>
      <c r="B267" s="864"/>
      <c r="C267" s="884" t="s">
        <v>295</v>
      </c>
      <c r="D267" s="867" t="s">
        <v>167</v>
      </c>
      <c r="E267" s="900" t="s">
        <v>410</v>
      </c>
      <c r="F267" s="867"/>
      <c r="G267" s="911" t="s">
        <v>170</v>
      </c>
      <c r="H267" s="910" t="s">
        <v>170</v>
      </c>
      <c r="I267" s="911" t="s">
        <v>171</v>
      </c>
      <c r="J267" s="932" t="s">
        <v>172</v>
      </c>
      <c r="K267" s="963" t="s">
        <v>173</v>
      </c>
      <c r="L267" s="932" t="s">
        <v>365</v>
      </c>
      <c r="M267" s="921" t="s">
        <v>366</v>
      </c>
      <c r="N267" s="939">
        <v>1.2199999999999998</v>
      </c>
      <c r="O267" s="939">
        <v>0.95999999999999985</v>
      </c>
      <c r="P267" s="939"/>
      <c r="Q267" s="1053">
        <v>0</v>
      </c>
      <c r="R267" s="866"/>
      <c r="S267" s="952"/>
    </row>
    <row r="268" spans="1:19" ht="15">
      <c r="A268" s="275"/>
      <c r="B268" s="864"/>
      <c r="C268" s="884"/>
      <c r="D268" s="865"/>
      <c r="E268" s="897" t="s">
        <v>411</v>
      </c>
      <c r="F268" s="868"/>
      <c r="G268" s="912"/>
      <c r="H268" s="912"/>
      <c r="I268" s="912"/>
      <c r="J268" s="933"/>
      <c r="K268" s="964"/>
      <c r="L268" s="933"/>
      <c r="M268" s="922"/>
      <c r="N268" s="940">
        <v>1.2199999999999998</v>
      </c>
      <c r="O268" s="940">
        <v>0.95999999999999985</v>
      </c>
      <c r="P268" s="940">
        <v>0</v>
      </c>
      <c r="Q268" s="1054">
        <v>0</v>
      </c>
      <c r="R268" s="869"/>
      <c r="S268" s="951"/>
    </row>
    <row r="269" spans="1:19" ht="15">
      <c r="A269" s="275"/>
      <c r="B269" s="864"/>
      <c r="C269" s="886"/>
      <c r="D269" s="892" t="s">
        <v>191</v>
      </c>
      <c r="E269" s="899"/>
      <c r="F269" s="865"/>
      <c r="G269" s="910"/>
      <c r="H269" s="910"/>
      <c r="I269" s="910"/>
      <c r="J269" s="932"/>
      <c r="K269" s="965"/>
      <c r="L269" s="932"/>
      <c r="M269" s="923"/>
      <c r="N269" s="939">
        <v>1.2199999999999998</v>
      </c>
      <c r="O269" s="939">
        <v>0.95999999999999985</v>
      </c>
      <c r="P269" s="939"/>
      <c r="Q269" s="1053">
        <v>0</v>
      </c>
      <c r="R269" s="866"/>
      <c r="S269" s="952"/>
    </row>
    <row r="270" spans="1:19" ht="15">
      <c r="A270" s="275"/>
      <c r="B270" s="864"/>
      <c r="C270" s="883" t="s">
        <v>299</v>
      </c>
      <c r="D270" s="868"/>
      <c r="E270" s="901"/>
      <c r="F270" s="868"/>
      <c r="G270" s="912"/>
      <c r="H270" s="912"/>
      <c r="I270" s="912"/>
      <c r="J270" s="933"/>
      <c r="K270" s="964"/>
      <c r="L270" s="933"/>
      <c r="M270" s="922"/>
      <c r="N270" s="940">
        <v>1.2199999999999998</v>
      </c>
      <c r="O270" s="940">
        <v>0.95999999999999985</v>
      </c>
      <c r="P270" s="940"/>
      <c r="Q270" s="1054">
        <v>0</v>
      </c>
      <c r="R270" s="869"/>
      <c r="S270" s="951"/>
    </row>
    <row r="271" spans="1:19" ht="14.25">
      <c r="A271" s="275"/>
      <c r="B271" s="864"/>
      <c r="C271" s="884" t="s">
        <v>309</v>
      </c>
      <c r="D271" s="867" t="s">
        <v>192</v>
      </c>
      <c r="E271" s="900" t="s">
        <v>412</v>
      </c>
      <c r="F271" s="867" t="s">
        <v>326</v>
      </c>
      <c r="G271" s="911" t="s">
        <v>194</v>
      </c>
      <c r="H271" s="910" t="s">
        <v>194</v>
      </c>
      <c r="I271" s="911" t="s">
        <v>176</v>
      </c>
      <c r="J271" s="932" t="s">
        <v>238</v>
      </c>
      <c r="K271" s="963" t="s">
        <v>173</v>
      </c>
      <c r="L271" s="932" t="s">
        <v>385</v>
      </c>
      <c r="M271" s="921" t="s">
        <v>385</v>
      </c>
      <c r="N271" s="939">
        <v>0.28799999999999998</v>
      </c>
      <c r="O271" s="939">
        <v>0.18600000000000005</v>
      </c>
      <c r="P271" s="939"/>
      <c r="Q271" s="1053">
        <v>706.59700000000009</v>
      </c>
      <c r="R271" s="866"/>
      <c r="S271" s="952"/>
    </row>
    <row r="272" spans="1:19" ht="15">
      <c r="A272" s="275"/>
      <c r="B272" s="864"/>
      <c r="C272" s="884"/>
      <c r="D272" s="865"/>
      <c r="E272" s="897" t="s">
        <v>413</v>
      </c>
      <c r="F272" s="868"/>
      <c r="G272" s="912"/>
      <c r="H272" s="912"/>
      <c r="I272" s="912"/>
      <c r="J272" s="933"/>
      <c r="K272" s="964"/>
      <c r="L272" s="933"/>
      <c r="M272" s="922"/>
      <c r="N272" s="940">
        <v>0.28799999999999998</v>
      </c>
      <c r="O272" s="940">
        <v>0.18600000000000005</v>
      </c>
      <c r="P272" s="940">
        <v>0.22</v>
      </c>
      <c r="Q272" s="1054">
        <v>706.59700000000009</v>
      </c>
      <c r="R272" s="869"/>
      <c r="S272" s="951"/>
    </row>
    <row r="273" spans="1:19" ht="14.25">
      <c r="A273" s="275"/>
      <c r="B273" s="864"/>
      <c r="C273" s="884"/>
      <c r="D273" s="865"/>
      <c r="E273" s="900" t="s">
        <v>414</v>
      </c>
      <c r="F273" s="867" t="s">
        <v>326</v>
      </c>
      <c r="G273" s="911" t="s">
        <v>194</v>
      </c>
      <c r="H273" s="910" t="s">
        <v>194</v>
      </c>
      <c r="I273" s="911" t="s">
        <v>176</v>
      </c>
      <c r="J273" s="932" t="s">
        <v>238</v>
      </c>
      <c r="K273" s="963" t="s">
        <v>173</v>
      </c>
      <c r="L273" s="932" t="s">
        <v>354</v>
      </c>
      <c r="M273" s="921" t="s">
        <v>355</v>
      </c>
      <c r="N273" s="939">
        <v>3.68</v>
      </c>
      <c r="O273" s="939">
        <v>1.9329999999999996</v>
      </c>
      <c r="P273" s="939"/>
      <c r="Q273" s="1053">
        <v>22659.821000000004</v>
      </c>
      <c r="R273" s="866"/>
      <c r="S273" s="952"/>
    </row>
    <row r="274" spans="1:19" ht="15">
      <c r="A274" s="275"/>
      <c r="B274" s="864"/>
      <c r="C274" s="884"/>
      <c r="D274" s="865"/>
      <c r="E274" s="897" t="s">
        <v>415</v>
      </c>
      <c r="F274" s="868"/>
      <c r="G274" s="912"/>
      <c r="H274" s="912"/>
      <c r="I274" s="912"/>
      <c r="J274" s="933"/>
      <c r="K274" s="964"/>
      <c r="L274" s="933"/>
      <c r="M274" s="922"/>
      <c r="N274" s="940">
        <v>3.68</v>
      </c>
      <c r="O274" s="940">
        <v>1.9329999999999996</v>
      </c>
      <c r="P274" s="940">
        <v>3.8879999999999999</v>
      </c>
      <c r="Q274" s="1054">
        <v>22659.821000000004</v>
      </c>
      <c r="R274" s="869"/>
      <c r="S274" s="951"/>
    </row>
    <row r="275" spans="1:19" ht="14.25">
      <c r="A275" s="275"/>
      <c r="B275" s="864"/>
      <c r="C275" s="884"/>
      <c r="D275" s="865"/>
      <c r="E275" s="900" t="s">
        <v>206</v>
      </c>
      <c r="F275" s="867" t="s">
        <v>416</v>
      </c>
      <c r="G275" s="911" t="s">
        <v>194</v>
      </c>
      <c r="H275" s="910" t="s">
        <v>194</v>
      </c>
      <c r="I275" s="911" t="s">
        <v>176</v>
      </c>
      <c r="J275" s="932" t="s">
        <v>238</v>
      </c>
      <c r="K275" s="963" t="s">
        <v>173</v>
      </c>
      <c r="L275" s="932" t="s">
        <v>385</v>
      </c>
      <c r="M275" s="921" t="s">
        <v>385</v>
      </c>
      <c r="N275" s="939">
        <v>0.62400000000000011</v>
      </c>
      <c r="O275" s="939">
        <v>0.57999999999999996</v>
      </c>
      <c r="P275" s="939"/>
      <c r="Q275" s="1053">
        <v>2857.2999999999997</v>
      </c>
      <c r="R275" s="866"/>
      <c r="S275" s="952"/>
    </row>
    <row r="276" spans="1:19" ht="15">
      <c r="A276" s="275"/>
      <c r="B276" s="864"/>
      <c r="C276" s="884"/>
      <c r="D276" s="865"/>
      <c r="E276" s="897" t="s">
        <v>209</v>
      </c>
      <c r="F276" s="868"/>
      <c r="G276" s="912"/>
      <c r="H276" s="912"/>
      <c r="I276" s="912"/>
      <c r="J276" s="933"/>
      <c r="K276" s="964"/>
      <c r="L276" s="933"/>
      <c r="M276" s="922"/>
      <c r="N276" s="940">
        <v>0.62400000000000011</v>
      </c>
      <c r="O276" s="940">
        <v>0.57999999999999996</v>
      </c>
      <c r="P276" s="940">
        <v>0.56599999999999995</v>
      </c>
      <c r="Q276" s="1054">
        <v>2857.2999999999997</v>
      </c>
      <c r="R276" s="869"/>
      <c r="S276" s="951"/>
    </row>
    <row r="277" spans="1:19" ht="14.25">
      <c r="A277" s="275"/>
      <c r="B277" s="864"/>
      <c r="C277" s="884"/>
      <c r="D277" s="865"/>
      <c r="E277" s="900" t="s">
        <v>417</v>
      </c>
      <c r="F277" s="867" t="s">
        <v>416</v>
      </c>
      <c r="G277" s="911" t="s">
        <v>194</v>
      </c>
      <c r="H277" s="910" t="s">
        <v>194</v>
      </c>
      <c r="I277" s="911" t="s">
        <v>176</v>
      </c>
      <c r="J277" s="932" t="s">
        <v>238</v>
      </c>
      <c r="K277" s="963" t="s">
        <v>173</v>
      </c>
      <c r="L277" s="932" t="s">
        <v>385</v>
      </c>
      <c r="M277" s="921" t="s">
        <v>385</v>
      </c>
      <c r="N277" s="939">
        <v>0.52400000000000013</v>
      </c>
      <c r="O277" s="939">
        <v>0.4220000000000001</v>
      </c>
      <c r="P277" s="939"/>
      <c r="Q277" s="1053">
        <v>2153.701</v>
      </c>
      <c r="R277" s="866"/>
      <c r="S277" s="952"/>
    </row>
    <row r="278" spans="1:19" ht="15">
      <c r="A278" s="275"/>
      <c r="B278" s="864"/>
      <c r="C278" s="884"/>
      <c r="D278" s="865"/>
      <c r="E278" s="897" t="s">
        <v>418</v>
      </c>
      <c r="F278" s="868"/>
      <c r="G278" s="912"/>
      <c r="H278" s="912"/>
      <c r="I278" s="912"/>
      <c r="J278" s="933"/>
      <c r="K278" s="964"/>
      <c r="L278" s="933"/>
      <c r="M278" s="922"/>
      <c r="N278" s="940">
        <v>0.52400000000000013</v>
      </c>
      <c r="O278" s="940">
        <v>0.4220000000000001</v>
      </c>
      <c r="P278" s="940">
        <v>0.40400000000000003</v>
      </c>
      <c r="Q278" s="1054">
        <v>2153.701</v>
      </c>
      <c r="R278" s="869"/>
      <c r="S278" s="951"/>
    </row>
    <row r="279" spans="1:19" ht="15">
      <c r="A279" s="275"/>
      <c r="B279" s="864"/>
      <c r="C279" s="886"/>
      <c r="D279" s="892" t="s">
        <v>204</v>
      </c>
      <c r="E279" s="899"/>
      <c r="F279" s="865"/>
      <c r="G279" s="910"/>
      <c r="H279" s="910"/>
      <c r="I279" s="910"/>
      <c r="J279" s="932"/>
      <c r="K279" s="965"/>
      <c r="L279" s="932"/>
      <c r="M279" s="923"/>
      <c r="N279" s="939">
        <v>5.1159999999999961</v>
      </c>
      <c r="O279" s="939">
        <v>3.1209999999999987</v>
      </c>
      <c r="P279" s="939"/>
      <c r="Q279" s="1053">
        <v>28377.419000000009</v>
      </c>
      <c r="R279" s="866"/>
      <c r="S279" s="952"/>
    </row>
    <row r="280" spans="1:19" ht="15">
      <c r="A280" s="275"/>
      <c r="B280" s="864"/>
      <c r="C280" s="883" t="s">
        <v>310</v>
      </c>
      <c r="D280" s="868"/>
      <c r="E280" s="901"/>
      <c r="F280" s="868"/>
      <c r="G280" s="912"/>
      <c r="H280" s="912"/>
      <c r="I280" s="912"/>
      <c r="J280" s="933"/>
      <c r="K280" s="964"/>
      <c r="L280" s="933"/>
      <c r="M280" s="922"/>
      <c r="N280" s="940">
        <v>5.1159999999999961</v>
      </c>
      <c r="O280" s="940">
        <v>3.1209999999999987</v>
      </c>
      <c r="P280" s="940"/>
      <c r="Q280" s="1054">
        <v>28377.419000000009</v>
      </c>
      <c r="R280" s="869"/>
      <c r="S280" s="951"/>
    </row>
    <row r="281" spans="1:19" ht="14.25">
      <c r="A281" s="275"/>
      <c r="B281" s="864"/>
      <c r="C281" s="884" t="s">
        <v>1912</v>
      </c>
      <c r="D281" s="867" t="s">
        <v>167</v>
      </c>
      <c r="E281" s="898" t="s">
        <v>419</v>
      </c>
      <c r="F281" s="867" t="s">
        <v>420</v>
      </c>
      <c r="G281" s="909" t="s">
        <v>170</v>
      </c>
      <c r="H281" s="910" t="s">
        <v>170</v>
      </c>
      <c r="I281" s="909" t="s">
        <v>171</v>
      </c>
      <c r="J281" s="932" t="s">
        <v>172</v>
      </c>
      <c r="K281" s="962" t="s">
        <v>177</v>
      </c>
      <c r="L281" s="932" t="s">
        <v>344</v>
      </c>
      <c r="M281" s="920" t="s">
        <v>421</v>
      </c>
      <c r="N281" s="939">
        <v>0.5</v>
      </c>
      <c r="O281" s="939">
        <v>0.38000000000000006</v>
      </c>
      <c r="P281" s="939"/>
      <c r="Q281" s="1053">
        <v>41.933000000000007</v>
      </c>
      <c r="R281" s="866"/>
      <c r="S281" s="952"/>
    </row>
    <row r="282" spans="1:19" ht="14.25">
      <c r="A282" s="275"/>
      <c r="B282" s="864"/>
      <c r="C282" s="884"/>
      <c r="D282" s="865"/>
      <c r="E282" s="895"/>
      <c r="F282" s="865"/>
      <c r="G282" s="909"/>
      <c r="H282" s="910"/>
      <c r="I282" s="909"/>
      <c r="J282" s="932"/>
      <c r="K282" s="963"/>
      <c r="L282" s="932"/>
      <c r="M282" s="920"/>
      <c r="N282" s="939"/>
      <c r="O282" s="939"/>
      <c r="P282" s="939"/>
      <c r="Q282" s="1053"/>
      <c r="R282" s="866" t="s">
        <v>178</v>
      </c>
      <c r="S282" s="952">
        <v>7697</v>
      </c>
    </row>
    <row r="283" spans="1:19" ht="14.25">
      <c r="A283" s="275"/>
      <c r="B283" s="864"/>
      <c r="C283" s="884"/>
      <c r="D283" s="865"/>
      <c r="E283" s="895"/>
      <c r="F283" s="867" t="s">
        <v>424</v>
      </c>
      <c r="G283" s="909" t="s">
        <v>170</v>
      </c>
      <c r="H283" s="910" t="s">
        <v>170</v>
      </c>
      <c r="I283" s="909" t="s">
        <v>171</v>
      </c>
      <c r="J283" s="932" t="s">
        <v>172</v>
      </c>
      <c r="K283" s="962" t="s">
        <v>173</v>
      </c>
      <c r="L283" s="932" t="s">
        <v>344</v>
      </c>
      <c r="M283" s="920" t="s">
        <v>421</v>
      </c>
      <c r="N283" s="939">
        <v>0.46</v>
      </c>
      <c r="O283" s="939">
        <v>0.35000000000000003</v>
      </c>
      <c r="P283" s="939"/>
      <c r="Q283" s="1053">
        <v>1345.231</v>
      </c>
      <c r="R283" s="866"/>
      <c r="S283" s="952"/>
    </row>
    <row r="284" spans="1:19" ht="14.25">
      <c r="A284" s="275"/>
      <c r="B284" s="864"/>
      <c r="C284" s="884"/>
      <c r="D284" s="865"/>
      <c r="E284" s="895"/>
      <c r="F284" s="865"/>
      <c r="G284" s="909"/>
      <c r="H284" s="910"/>
      <c r="I284" s="909"/>
      <c r="J284" s="932"/>
      <c r="K284" s="962"/>
      <c r="L284" s="932"/>
      <c r="M284" s="920"/>
      <c r="N284" s="939"/>
      <c r="O284" s="939"/>
      <c r="P284" s="939"/>
      <c r="Q284" s="1053"/>
      <c r="R284" s="866" t="s">
        <v>178</v>
      </c>
      <c r="S284" s="952">
        <v>98033</v>
      </c>
    </row>
    <row r="285" spans="1:19" ht="14.25">
      <c r="A285" s="275"/>
      <c r="B285" s="864"/>
      <c r="C285" s="884"/>
      <c r="D285" s="865"/>
      <c r="E285" s="895"/>
      <c r="F285" s="867" t="s">
        <v>425</v>
      </c>
      <c r="G285" s="909" t="s">
        <v>170</v>
      </c>
      <c r="H285" s="910" t="s">
        <v>170</v>
      </c>
      <c r="I285" s="909" t="s">
        <v>171</v>
      </c>
      <c r="J285" s="932" t="s">
        <v>172</v>
      </c>
      <c r="K285" s="962" t="s">
        <v>173</v>
      </c>
      <c r="L285" s="932" t="s">
        <v>344</v>
      </c>
      <c r="M285" s="920" t="s">
        <v>421</v>
      </c>
      <c r="N285" s="939">
        <v>0.46</v>
      </c>
      <c r="O285" s="939">
        <v>0.35000000000000003</v>
      </c>
      <c r="P285" s="939"/>
      <c r="Q285" s="1053">
        <v>1336.5010000000002</v>
      </c>
      <c r="R285" s="866"/>
      <c r="S285" s="952"/>
    </row>
    <row r="286" spans="1:19" ht="14.25">
      <c r="A286" s="275"/>
      <c r="B286" s="864"/>
      <c r="C286" s="884"/>
      <c r="D286" s="865"/>
      <c r="E286" s="895"/>
      <c r="F286" s="865"/>
      <c r="G286" s="909"/>
      <c r="H286" s="910"/>
      <c r="I286" s="909"/>
      <c r="J286" s="932"/>
      <c r="K286" s="963"/>
      <c r="L286" s="932"/>
      <c r="M286" s="920"/>
      <c r="N286" s="939"/>
      <c r="O286" s="939"/>
      <c r="P286" s="939"/>
      <c r="Q286" s="1053"/>
      <c r="R286" s="866" t="s">
        <v>178</v>
      </c>
      <c r="S286" s="952">
        <v>98310</v>
      </c>
    </row>
    <row r="287" spans="1:19" ht="14.25">
      <c r="A287" s="275"/>
      <c r="B287" s="864"/>
      <c r="C287" s="884"/>
      <c r="D287" s="865"/>
      <c r="E287" s="895"/>
      <c r="F287" s="867" t="s">
        <v>426</v>
      </c>
      <c r="G287" s="909" t="s">
        <v>170</v>
      </c>
      <c r="H287" s="910" t="s">
        <v>170</v>
      </c>
      <c r="I287" s="909" t="s">
        <v>171</v>
      </c>
      <c r="J287" s="932" t="s">
        <v>172</v>
      </c>
      <c r="K287" s="962" t="s">
        <v>177</v>
      </c>
      <c r="L287" s="932" t="s">
        <v>344</v>
      </c>
      <c r="M287" s="920" t="s">
        <v>421</v>
      </c>
      <c r="N287" s="939">
        <v>0</v>
      </c>
      <c r="O287" s="939">
        <v>0</v>
      </c>
      <c r="P287" s="939"/>
      <c r="Q287" s="1053">
        <v>0</v>
      </c>
      <c r="R287" s="866"/>
      <c r="S287" s="952"/>
    </row>
    <row r="288" spans="1:19" ht="14.25">
      <c r="A288" s="275"/>
      <c r="B288" s="864"/>
      <c r="C288" s="884"/>
      <c r="D288" s="865"/>
      <c r="E288" s="895"/>
      <c r="F288" s="865"/>
      <c r="G288" s="909"/>
      <c r="H288" s="910"/>
      <c r="I288" s="909"/>
      <c r="J288" s="932"/>
      <c r="K288" s="962"/>
      <c r="L288" s="932"/>
      <c r="M288" s="920"/>
      <c r="N288" s="939"/>
      <c r="O288" s="939"/>
      <c r="P288" s="939"/>
      <c r="Q288" s="1053"/>
      <c r="R288" s="866" t="s">
        <v>178</v>
      </c>
      <c r="S288" s="952">
        <v>0</v>
      </c>
    </row>
    <row r="289" spans="1:19" ht="14.25">
      <c r="A289" s="275"/>
      <c r="B289" s="864"/>
      <c r="C289" s="884"/>
      <c r="D289" s="865"/>
      <c r="E289" s="895"/>
      <c r="F289" s="867" t="s">
        <v>427</v>
      </c>
      <c r="G289" s="909" t="s">
        <v>170</v>
      </c>
      <c r="H289" s="910" t="s">
        <v>170</v>
      </c>
      <c r="I289" s="909" t="s">
        <v>171</v>
      </c>
      <c r="J289" s="932" t="s">
        <v>172</v>
      </c>
      <c r="K289" s="962" t="s">
        <v>177</v>
      </c>
      <c r="L289" s="932" t="s">
        <v>344</v>
      </c>
      <c r="M289" s="920" t="s">
        <v>421</v>
      </c>
      <c r="N289" s="939">
        <v>0</v>
      </c>
      <c r="O289" s="939">
        <v>0</v>
      </c>
      <c r="P289" s="939"/>
      <c r="Q289" s="1053">
        <v>0</v>
      </c>
      <c r="R289" s="866"/>
      <c r="S289" s="952"/>
    </row>
    <row r="290" spans="1:19" ht="14.25">
      <c r="A290" s="275"/>
      <c r="B290" s="864"/>
      <c r="C290" s="884"/>
      <c r="D290" s="865"/>
      <c r="E290" s="895"/>
      <c r="F290" s="865"/>
      <c r="G290" s="909"/>
      <c r="H290" s="910"/>
      <c r="I290" s="909"/>
      <c r="J290" s="932"/>
      <c r="K290" s="962"/>
      <c r="L290" s="932"/>
      <c r="M290" s="920"/>
      <c r="N290" s="939"/>
      <c r="O290" s="939"/>
      <c r="P290" s="939"/>
      <c r="Q290" s="1053"/>
      <c r="R290" s="866" t="s">
        <v>178</v>
      </c>
      <c r="S290" s="952">
        <v>0</v>
      </c>
    </row>
    <row r="291" spans="1:19" ht="14.25">
      <c r="A291" s="275"/>
      <c r="B291" s="864"/>
      <c r="C291" s="884"/>
      <c r="D291" s="865"/>
      <c r="E291" s="895"/>
      <c r="F291" s="867" t="s">
        <v>428</v>
      </c>
      <c r="G291" s="909" t="s">
        <v>170</v>
      </c>
      <c r="H291" s="910" t="s">
        <v>170</v>
      </c>
      <c r="I291" s="909" t="s">
        <v>171</v>
      </c>
      <c r="J291" s="932" t="s">
        <v>172</v>
      </c>
      <c r="K291" s="962" t="s">
        <v>177</v>
      </c>
      <c r="L291" s="932" t="s">
        <v>344</v>
      </c>
      <c r="M291" s="920" t="s">
        <v>421</v>
      </c>
      <c r="N291" s="939">
        <v>0.20999999999999994</v>
      </c>
      <c r="O291" s="939">
        <v>9.9999999999999992E-2</v>
      </c>
      <c r="P291" s="939"/>
      <c r="Q291" s="1053">
        <v>0</v>
      </c>
      <c r="R291" s="866"/>
      <c r="S291" s="952"/>
    </row>
    <row r="292" spans="1:19" ht="14.25">
      <c r="A292" s="275"/>
      <c r="B292" s="864"/>
      <c r="C292" s="884"/>
      <c r="D292" s="865"/>
      <c r="E292" s="895"/>
      <c r="F292" s="865"/>
      <c r="G292" s="909"/>
      <c r="H292" s="910"/>
      <c r="I292" s="909"/>
      <c r="J292" s="932"/>
      <c r="K292" s="963"/>
      <c r="L292" s="932"/>
      <c r="M292" s="920"/>
      <c r="N292" s="939"/>
      <c r="O292" s="939"/>
      <c r="P292" s="939"/>
      <c r="Q292" s="1053"/>
      <c r="R292" s="866" t="s">
        <v>178</v>
      </c>
      <c r="S292" s="952">
        <v>0</v>
      </c>
    </row>
    <row r="293" spans="1:19" ht="14.25">
      <c r="A293" s="275"/>
      <c r="B293" s="864"/>
      <c r="C293" s="884"/>
      <c r="D293" s="865"/>
      <c r="E293" s="895"/>
      <c r="F293" s="867" t="s">
        <v>2257</v>
      </c>
      <c r="G293" s="909" t="s">
        <v>170</v>
      </c>
      <c r="H293" s="910" t="s">
        <v>170</v>
      </c>
      <c r="I293" s="909" t="s">
        <v>171</v>
      </c>
      <c r="J293" s="932" t="s">
        <v>172</v>
      </c>
      <c r="K293" s="962" t="s">
        <v>173</v>
      </c>
      <c r="L293" s="932" t="s">
        <v>344</v>
      </c>
      <c r="M293" s="920" t="s">
        <v>421</v>
      </c>
      <c r="N293" s="939">
        <v>0.74</v>
      </c>
      <c r="O293" s="939">
        <v>0.68</v>
      </c>
      <c r="P293" s="939"/>
      <c r="Q293" s="1053">
        <v>87.532000000000011</v>
      </c>
      <c r="R293" s="866"/>
      <c r="S293" s="952"/>
    </row>
    <row r="294" spans="1:19" ht="14.25">
      <c r="A294" s="275"/>
      <c r="B294" s="864"/>
      <c r="C294" s="884"/>
      <c r="D294" s="865"/>
      <c r="E294" s="896"/>
      <c r="F294" s="865"/>
      <c r="G294" s="911"/>
      <c r="H294" s="910"/>
      <c r="I294" s="911"/>
      <c r="J294" s="932"/>
      <c r="K294" s="963"/>
      <c r="L294" s="932"/>
      <c r="M294" s="921"/>
      <c r="N294" s="939"/>
      <c r="O294" s="939"/>
      <c r="P294" s="939"/>
      <c r="Q294" s="1053"/>
      <c r="R294" s="866" t="s">
        <v>178</v>
      </c>
      <c r="S294" s="952">
        <v>8734</v>
      </c>
    </row>
    <row r="295" spans="1:19" ht="15">
      <c r="A295" s="275"/>
      <c r="B295" s="864"/>
      <c r="C295" s="884"/>
      <c r="D295" s="865"/>
      <c r="E295" s="897" t="s">
        <v>429</v>
      </c>
      <c r="F295" s="868"/>
      <c r="G295" s="912"/>
      <c r="H295" s="912"/>
      <c r="I295" s="912"/>
      <c r="J295" s="933"/>
      <c r="K295" s="964"/>
      <c r="L295" s="933"/>
      <c r="M295" s="922"/>
      <c r="N295" s="940">
        <v>2.370000000000001</v>
      </c>
      <c r="O295" s="940">
        <v>1.8599999999999999</v>
      </c>
      <c r="P295" s="940">
        <v>0.58699999999999997</v>
      </c>
      <c r="Q295" s="1054">
        <v>2811.1970000000001</v>
      </c>
      <c r="R295" s="869"/>
      <c r="S295" s="951"/>
    </row>
    <row r="296" spans="1:19" ht="14.25">
      <c r="A296" s="275"/>
      <c r="B296" s="864"/>
      <c r="C296" s="884"/>
      <c r="D296" s="865"/>
      <c r="E296" s="898" t="s">
        <v>430</v>
      </c>
      <c r="F296" s="867" t="s">
        <v>431</v>
      </c>
      <c r="G296" s="909" t="s">
        <v>170</v>
      </c>
      <c r="H296" s="910" t="s">
        <v>170</v>
      </c>
      <c r="I296" s="909" t="s">
        <v>176</v>
      </c>
      <c r="J296" s="932" t="s">
        <v>172</v>
      </c>
      <c r="K296" s="962" t="s">
        <v>177</v>
      </c>
      <c r="L296" s="932" t="s">
        <v>344</v>
      </c>
      <c r="M296" s="920" t="s">
        <v>344</v>
      </c>
      <c r="N296" s="939">
        <v>0.34200000000000008</v>
      </c>
      <c r="O296" s="939">
        <v>0</v>
      </c>
      <c r="P296" s="939"/>
      <c r="Q296" s="1053">
        <v>0</v>
      </c>
      <c r="R296" s="866"/>
      <c r="S296" s="952"/>
    </row>
    <row r="297" spans="1:19" ht="14.25">
      <c r="A297" s="275"/>
      <c r="B297" s="864"/>
      <c r="C297" s="884"/>
      <c r="D297" s="865"/>
      <c r="E297" s="895"/>
      <c r="F297" s="865"/>
      <c r="G297" s="909"/>
      <c r="H297" s="910"/>
      <c r="I297" s="909"/>
      <c r="J297" s="932"/>
      <c r="K297" s="963"/>
      <c r="L297" s="932"/>
      <c r="M297" s="920"/>
      <c r="N297" s="939"/>
      <c r="O297" s="939"/>
      <c r="P297" s="939"/>
      <c r="Q297" s="1053"/>
      <c r="R297" s="866" t="s">
        <v>178</v>
      </c>
      <c r="S297" s="952">
        <v>0</v>
      </c>
    </row>
    <row r="298" spans="1:19" ht="14.25">
      <c r="A298" s="275"/>
      <c r="B298" s="864"/>
      <c r="C298" s="884"/>
      <c r="D298" s="865"/>
      <c r="E298" s="895"/>
      <c r="F298" s="867" t="s">
        <v>423</v>
      </c>
      <c r="G298" s="909" t="s">
        <v>170</v>
      </c>
      <c r="H298" s="910" t="s">
        <v>170</v>
      </c>
      <c r="I298" s="909" t="s">
        <v>176</v>
      </c>
      <c r="J298" s="932" t="s">
        <v>172</v>
      </c>
      <c r="K298" s="962" t="s">
        <v>173</v>
      </c>
      <c r="L298" s="932" t="s">
        <v>344</v>
      </c>
      <c r="M298" s="920" t="s">
        <v>344</v>
      </c>
      <c r="N298" s="939">
        <v>0.55000000000000004</v>
      </c>
      <c r="O298" s="939">
        <v>0.3</v>
      </c>
      <c r="P298" s="939"/>
      <c r="Q298" s="1053">
        <v>36.803999999999988</v>
      </c>
      <c r="R298" s="866"/>
      <c r="S298" s="952"/>
    </row>
    <row r="299" spans="1:19" ht="14.25">
      <c r="A299" s="275"/>
      <c r="B299" s="864"/>
      <c r="C299" s="884"/>
      <c r="D299" s="865"/>
      <c r="E299" s="896"/>
      <c r="F299" s="865"/>
      <c r="G299" s="911"/>
      <c r="H299" s="910"/>
      <c r="I299" s="911"/>
      <c r="J299" s="932"/>
      <c r="K299" s="963"/>
      <c r="L299" s="932"/>
      <c r="M299" s="921"/>
      <c r="N299" s="939"/>
      <c r="O299" s="939"/>
      <c r="P299" s="939"/>
      <c r="Q299" s="1053"/>
      <c r="R299" s="866" t="s">
        <v>178</v>
      </c>
      <c r="S299" s="952">
        <v>3552</v>
      </c>
    </row>
    <row r="300" spans="1:19" ht="15">
      <c r="A300" s="275"/>
      <c r="B300" s="864"/>
      <c r="C300" s="884"/>
      <c r="D300" s="865"/>
      <c r="E300" s="897" t="s">
        <v>432</v>
      </c>
      <c r="F300" s="868"/>
      <c r="G300" s="912"/>
      <c r="H300" s="912"/>
      <c r="I300" s="912"/>
      <c r="J300" s="933"/>
      <c r="K300" s="964"/>
      <c r="L300" s="933"/>
      <c r="M300" s="922"/>
      <c r="N300" s="940">
        <v>0.89200000000000057</v>
      </c>
      <c r="O300" s="940">
        <v>0.3</v>
      </c>
      <c r="P300" s="940">
        <v>0.3</v>
      </c>
      <c r="Q300" s="1054">
        <v>36.803999999999988</v>
      </c>
      <c r="R300" s="869"/>
      <c r="S300" s="951"/>
    </row>
    <row r="301" spans="1:19" ht="14.25">
      <c r="A301" s="275"/>
      <c r="B301" s="864"/>
      <c r="C301" s="884"/>
      <c r="D301" s="865"/>
      <c r="E301" s="898" t="s">
        <v>433</v>
      </c>
      <c r="F301" s="867" t="s">
        <v>422</v>
      </c>
      <c r="G301" s="909" t="s">
        <v>170</v>
      </c>
      <c r="H301" s="910" t="s">
        <v>170</v>
      </c>
      <c r="I301" s="909" t="s">
        <v>176</v>
      </c>
      <c r="J301" s="932" t="s">
        <v>172</v>
      </c>
      <c r="K301" s="962" t="s">
        <v>177</v>
      </c>
      <c r="L301" s="932" t="s">
        <v>344</v>
      </c>
      <c r="M301" s="920" t="s">
        <v>434</v>
      </c>
      <c r="N301" s="939">
        <v>0</v>
      </c>
      <c r="O301" s="939">
        <v>0</v>
      </c>
      <c r="P301" s="939"/>
      <c r="Q301" s="1053">
        <v>0</v>
      </c>
      <c r="R301" s="866"/>
      <c r="S301" s="952"/>
    </row>
    <row r="302" spans="1:19" ht="14.25">
      <c r="A302" s="275"/>
      <c r="B302" s="864"/>
      <c r="C302" s="884"/>
      <c r="D302" s="865"/>
      <c r="E302" s="896"/>
      <c r="F302" s="865"/>
      <c r="G302" s="911"/>
      <c r="H302" s="910"/>
      <c r="I302" s="911"/>
      <c r="J302" s="932"/>
      <c r="K302" s="963"/>
      <c r="L302" s="932"/>
      <c r="M302" s="921"/>
      <c r="N302" s="939"/>
      <c r="O302" s="939"/>
      <c r="P302" s="939"/>
      <c r="Q302" s="1053"/>
      <c r="R302" s="866" t="s">
        <v>178</v>
      </c>
      <c r="S302" s="952">
        <v>0</v>
      </c>
    </row>
    <row r="303" spans="1:19" ht="15">
      <c r="A303" s="275"/>
      <c r="B303" s="864"/>
      <c r="C303" s="884"/>
      <c r="D303" s="865"/>
      <c r="E303" s="897" t="s">
        <v>435</v>
      </c>
      <c r="F303" s="868"/>
      <c r="G303" s="912"/>
      <c r="H303" s="912"/>
      <c r="I303" s="912"/>
      <c r="J303" s="933"/>
      <c r="K303" s="964"/>
      <c r="L303" s="933"/>
      <c r="M303" s="922"/>
      <c r="N303" s="940">
        <v>0</v>
      </c>
      <c r="O303" s="940">
        <v>0</v>
      </c>
      <c r="P303" s="940">
        <v>0</v>
      </c>
      <c r="Q303" s="1054">
        <v>0</v>
      </c>
      <c r="R303" s="869"/>
      <c r="S303" s="951"/>
    </row>
    <row r="304" spans="1:19" ht="14.25">
      <c r="A304" s="275"/>
      <c r="B304" s="864"/>
      <c r="C304" s="884"/>
      <c r="D304" s="865"/>
      <c r="E304" s="898" t="s">
        <v>436</v>
      </c>
      <c r="F304" s="867" t="s">
        <v>420</v>
      </c>
      <c r="G304" s="909" t="s">
        <v>170</v>
      </c>
      <c r="H304" s="910" t="s">
        <v>170</v>
      </c>
      <c r="I304" s="909" t="s">
        <v>176</v>
      </c>
      <c r="J304" s="932" t="s">
        <v>172</v>
      </c>
      <c r="K304" s="962" t="s">
        <v>173</v>
      </c>
      <c r="L304" s="932" t="s">
        <v>437</v>
      </c>
      <c r="M304" s="920" t="s">
        <v>438</v>
      </c>
      <c r="N304" s="939">
        <v>0.4499999999999999</v>
      </c>
      <c r="O304" s="939">
        <v>0</v>
      </c>
      <c r="P304" s="939"/>
      <c r="Q304" s="1053">
        <v>0</v>
      </c>
      <c r="R304" s="866"/>
      <c r="S304" s="952"/>
    </row>
    <row r="305" spans="1:19" ht="14.25">
      <c r="A305" s="275"/>
      <c r="B305" s="864"/>
      <c r="C305" s="884"/>
      <c r="D305" s="865"/>
      <c r="E305" s="895"/>
      <c r="F305" s="865"/>
      <c r="G305" s="909"/>
      <c r="H305" s="910"/>
      <c r="I305" s="909"/>
      <c r="J305" s="932"/>
      <c r="K305" s="962"/>
      <c r="L305" s="932"/>
      <c r="M305" s="920"/>
      <c r="N305" s="939"/>
      <c r="O305" s="939"/>
      <c r="P305" s="939"/>
      <c r="Q305" s="1053"/>
      <c r="R305" s="866" t="s">
        <v>178</v>
      </c>
      <c r="S305" s="952">
        <v>0</v>
      </c>
    </row>
    <row r="306" spans="1:19" ht="14.25">
      <c r="A306" s="275"/>
      <c r="B306" s="864"/>
      <c r="C306" s="884"/>
      <c r="D306" s="865"/>
      <c r="E306" s="895"/>
      <c r="F306" s="867" t="s">
        <v>1529</v>
      </c>
      <c r="G306" s="909" t="s">
        <v>170</v>
      </c>
      <c r="H306" s="910" t="s">
        <v>170</v>
      </c>
      <c r="I306" s="909" t="s">
        <v>176</v>
      </c>
      <c r="J306" s="932" t="s">
        <v>172</v>
      </c>
      <c r="K306" s="962" t="s">
        <v>173</v>
      </c>
      <c r="L306" s="932" t="s">
        <v>437</v>
      </c>
      <c r="M306" s="920" t="s">
        <v>438</v>
      </c>
      <c r="N306" s="939">
        <v>0.4499999999999999</v>
      </c>
      <c r="O306" s="939">
        <v>0.34999999999999992</v>
      </c>
      <c r="P306" s="939"/>
      <c r="Q306" s="1053">
        <v>37.140999999999998</v>
      </c>
      <c r="R306" s="866"/>
      <c r="S306" s="952"/>
    </row>
    <row r="307" spans="1:19" ht="14.25">
      <c r="A307" s="275"/>
      <c r="B307" s="864"/>
      <c r="C307" s="884"/>
      <c r="D307" s="865"/>
      <c r="E307" s="895"/>
      <c r="F307" s="865"/>
      <c r="G307" s="909"/>
      <c r="H307" s="910"/>
      <c r="I307" s="909"/>
      <c r="J307" s="932"/>
      <c r="K307" s="962"/>
      <c r="L307" s="932"/>
      <c r="M307" s="920"/>
      <c r="N307" s="939"/>
      <c r="O307" s="939"/>
      <c r="P307" s="939"/>
      <c r="Q307" s="1053"/>
      <c r="R307" s="866" t="s">
        <v>178</v>
      </c>
      <c r="S307" s="952">
        <v>2762</v>
      </c>
    </row>
    <row r="308" spans="1:19" ht="14.25">
      <c r="A308" s="275"/>
      <c r="B308" s="864"/>
      <c r="C308" s="884"/>
      <c r="D308" s="865"/>
      <c r="E308" s="895"/>
      <c r="F308" s="867" t="s">
        <v>1531</v>
      </c>
      <c r="G308" s="909" t="s">
        <v>170</v>
      </c>
      <c r="H308" s="910" t="s">
        <v>170</v>
      </c>
      <c r="I308" s="909" t="s">
        <v>176</v>
      </c>
      <c r="J308" s="932" t="s">
        <v>172</v>
      </c>
      <c r="K308" s="962" t="s">
        <v>173</v>
      </c>
      <c r="L308" s="932" t="s">
        <v>437</v>
      </c>
      <c r="M308" s="920" t="s">
        <v>438</v>
      </c>
      <c r="N308" s="939">
        <v>0.4499999999999999</v>
      </c>
      <c r="O308" s="939">
        <v>0.34999999999999992</v>
      </c>
      <c r="P308" s="939"/>
      <c r="Q308" s="1053">
        <v>0.222</v>
      </c>
      <c r="R308" s="866"/>
      <c r="S308" s="952"/>
    </row>
    <row r="309" spans="1:19" ht="14.25">
      <c r="A309" s="275"/>
      <c r="B309" s="864"/>
      <c r="C309" s="884"/>
      <c r="D309" s="865"/>
      <c r="E309" s="895"/>
      <c r="F309" s="865"/>
      <c r="G309" s="909"/>
      <c r="H309" s="910"/>
      <c r="I309" s="909"/>
      <c r="J309" s="932"/>
      <c r="K309" s="962"/>
      <c r="L309" s="932"/>
      <c r="M309" s="920"/>
      <c r="N309" s="939"/>
      <c r="O309" s="939"/>
      <c r="P309" s="939"/>
      <c r="Q309" s="1053"/>
      <c r="R309" s="866" t="s">
        <v>178</v>
      </c>
      <c r="S309" s="952">
        <v>17</v>
      </c>
    </row>
    <row r="310" spans="1:19" ht="14.25">
      <c r="A310" s="275"/>
      <c r="B310" s="864"/>
      <c r="C310" s="884"/>
      <c r="D310" s="865"/>
      <c r="E310" s="895"/>
      <c r="F310" s="867" t="s">
        <v>423</v>
      </c>
      <c r="G310" s="909" t="s">
        <v>170</v>
      </c>
      <c r="H310" s="910" t="s">
        <v>170</v>
      </c>
      <c r="I310" s="909" t="s">
        <v>176</v>
      </c>
      <c r="J310" s="932" t="s">
        <v>172</v>
      </c>
      <c r="K310" s="962" t="s">
        <v>173</v>
      </c>
      <c r="L310" s="932" t="s">
        <v>437</v>
      </c>
      <c r="M310" s="920" t="s">
        <v>438</v>
      </c>
      <c r="N310" s="939">
        <v>0.4499999999999999</v>
      </c>
      <c r="O310" s="939">
        <v>0.35000000000000003</v>
      </c>
      <c r="P310" s="939"/>
      <c r="Q310" s="1053">
        <v>5.6789999999999994</v>
      </c>
      <c r="R310" s="866"/>
      <c r="S310" s="952"/>
    </row>
    <row r="311" spans="1:19" ht="14.25">
      <c r="A311" s="275"/>
      <c r="B311" s="864"/>
      <c r="C311" s="884"/>
      <c r="D311" s="865"/>
      <c r="E311" s="895"/>
      <c r="F311" s="865"/>
      <c r="G311" s="909"/>
      <c r="H311" s="910"/>
      <c r="I311" s="909"/>
      <c r="J311" s="932"/>
      <c r="K311" s="962"/>
      <c r="L311" s="932"/>
      <c r="M311" s="920"/>
      <c r="N311" s="939"/>
      <c r="O311" s="939"/>
      <c r="P311" s="939"/>
      <c r="Q311" s="1053"/>
      <c r="R311" s="866" t="s">
        <v>178</v>
      </c>
      <c r="S311" s="952">
        <v>427</v>
      </c>
    </row>
    <row r="312" spans="1:19" ht="14.25">
      <c r="A312" s="275"/>
      <c r="B312" s="864"/>
      <c r="C312" s="884"/>
      <c r="D312" s="865"/>
      <c r="E312" s="895"/>
      <c r="F312" s="867" t="s">
        <v>2075</v>
      </c>
      <c r="G312" s="909" t="s">
        <v>170</v>
      </c>
      <c r="H312" s="910" t="s">
        <v>170</v>
      </c>
      <c r="I312" s="909" t="s">
        <v>176</v>
      </c>
      <c r="J312" s="932" t="s">
        <v>172</v>
      </c>
      <c r="K312" s="962" t="s">
        <v>173</v>
      </c>
      <c r="L312" s="932" t="s">
        <v>437</v>
      </c>
      <c r="M312" s="920" t="s">
        <v>438</v>
      </c>
      <c r="N312" s="939">
        <v>0.19999999999999998</v>
      </c>
      <c r="O312" s="939">
        <v>0.19499999999999995</v>
      </c>
      <c r="P312" s="939"/>
      <c r="Q312" s="1053">
        <v>17.797000000000001</v>
      </c>
      <c r="R312" s="866"/>
      <c r="S312" s="952"/>
    </row>
    <row r="313" spans="1:19" ht="14.25">
      <c r="A313" s="275"/>
      <c r="B313" s="864"/>
      <c r="C313" s="884"/>
      <c r="D313" s="865"/>
      <c r="E313" s="895"/>
      <c r="F313" s="865"/>
      <c r="G313" s="909"/>
      <c r="H313" s="910"/>
      <c r="I313" s="909"/>
      <c r="J313" s="932"/>
      <c r="K313" s="962"/>
      <c r="L313" s="932"/>
      <c r="M313" s="920"/>
      <c r="N313" s="939"/>
      <c r="O313" s="939"/>
      <c r="P313" s="939"/>
      <c r="Q313" s="1053"/>
      <c r="R313" s="866" t="s">
        <v>178</v>
      </c>
      <c r="S313" s="952">
        <v>1354</v>
      </c>
    </row>
    <row r="314" spans="1:19" ht="14.25">
      <c r="A314" s="275"/>
      <c r="B314" s="864"/>
      <c r="C314" s="884"/>
      <c r="D314" s="865"/>
      <c r="E314" s="895"/>
      <c r="F314" s="867" t="s">
        <v>2076</v>
      </c>
      <c r="G314" s="909" t="s">
        <v>170</v>
      </c>
      <c r="H314" s="910" t="s">
        <v>170</v>
      </c>
      <c r="I314" s="909" t="s">
        <v>176</v>
      </c>
      <c r="J314" s="932" t="s">
        <v>172</v>
      </c>
      <c r="K314" s="962" t="s">
        <v>173</v>
      </c>
      <c r="L314" s="932" t="s">
        <v>437</v>
      </c>
      <c r="M314" s="920" t="s">
        <v>438</v>
      </c>
      <c r="N314" s="939">
        <v>9.9999999999999992E-2</v>
      </c>
      <c r="O314" s="939">
        <v>9.0000000000000024E-2</v>
      </c>
      <c r="P314" s="939"/>
      <c r="Q314" s="1053">
        <v>7.51</v>
      </c>
      <c r="R314" s="866"/>
      <c r="S314" s="952"/>
    </row>
    <row r="315" spans="1:19" ht="14.25">
      <c r="A315" s="275"/>
      <c r="B315" s="864"/>
      <c r="C315" s="884"/>
      <c r="D315" s="865"/>
      <c r="E315" s="896"/>
      <c r="F315" s="865"/>
      <c r="G315" s="911"/>
      <c r="H315" s="910"/>
      <c r="I315" s="911"/>
      <c r="J315" s="932"/>
      <c r="K315" s="963"/>
      <c r="L315" s="932"/>
      <c r="M315" s="921"/>
      <c r="N315" s="939"/>
      <c r="O315" s="939"/>
      <c r="P315" s="939"/>
      <c r="Q315" s="1053"/>
      <c r="R315" s="866" t="s">
        <v>178</v>
      </c>
      <c r="S315" s="952">
        <v>571</v>
      </c>
    </row>
    <row r="316" spans="1:19" ht="15">
      <c r="A316" s="275"/>
      <c r="B316" s="864"/>
      <c r="C316" s="884"/>
      <c r="D316" s="865"/>
      <c r="E316" s="897" t="s">
        <v>439</v>
      </c>
      <c r="F316" s="868"/>
      <c r="G316" s="912"/>
      <c r="H316" s="912"/>
      <c r="I316" s="912"/>
      <c r="J316" s="933"/>
      <c r="K316" s="964"/>
      <c r="L316" s="933"/>
      <c r="M316" s="922"/>
      <c r="N316" s="940">
        <v>2.1</v>
      </c>
      <c r="O316" s="940">
        <v>1.3350000000000017</v>
      </c>
      <c r="P316" s="940">
        <v>0.55500000000000005</v>
      </c>
      <c r="Q316" s="1054">
        <v>68.34899999999999</v>
      </c>
      <c r="R316" s="869"/>
      <c r="S316" s="951"/>
    </row>
    <row r="317" spans="1:19" ht="14.25">
      <c r="A317" s="275"/>
      <c r="B317" s="864"/>
      <c r="C317" s="884"/>
      <c r="D317" s="865"/>
      <c r="E317" s="898" t="s">
        <v>346</v>
      </c>
      <c r="F317" s="867" t="s">
        <v>2258</v>
      </c>
      <c r="G317" s="909" t="s">
        <v>170</v>
      </c>
      <c r="H317" s="910" t="s">
        <v>170</v>
      </c>
      <c r="I317" s="909" t="s">
        <v>176</v>
      </c>
      <c r="J317" s="932" t="s">
        <v>172</v>
      </c>
      <c r="K317" s="962" t="s">
        <v>173</v>
      </c>
      <c r="L317" s="932" t="s">
        <v>347</v>
      </c>
      <c r="M317" s="920" t="s">
        <v>348</v>
      </c>
      <c r="N317" s="939">
        <v>0.74</v>
      </c>
      <c r="O317" s="939">
        <v>0.63800000000000001</v>
      </c>
      <c r="P317" s="939"/>
      <c r="Q317" s="1053">
        <v>10.933</v>
      </c>
      <c r="R317" s="866"/>
      <c r="S317" s="952"/>
    </row>
    <row r="318" spans="1:19" ht="14.25">
      <c r="A318" s="275"/>
      <c r="B318" s="864"/>
      <c r="C318" s="884"/>
      <c r="D318" s="865"/>
      <c r="E318" s="896"/>
      <c r="F318" s="865"/>
      <c r="G318" s="911"/>
      <c r="H318" s="910"/>
      <c r="I318" s="911"/>
      <c r="J318" s="932"/>
      <c r="K318" s="963"/>
      <c r="L318" s="932"/>
      <c r="M318" s="921"/>
      <c r="N318" s="939"/>
      <c r="O318" s="939"/>
      <c r="P318" s="939"/>
      <c r="Q318" s="1053"/>
      <c r="R318" s="866" t="s">
        <v>178</v>
      </c>
      <c r="S318" s="952">
        <v>862</v>
      </c>
    </row>
    <row r="319" spans="1:19" ht="15">
      <c r="A319" s="275"/>
      <c r="B319" s="864"/>
      <c r="C319" s="884"/>
      <c r="D319" s="865"/>
      <c r="E319" s="897" t="s">
        <v>349</v>
      </c>
      <c r="F319" s="868"/>
      <c r="G319" s="912"/>
      <c r="H319" s="912"/>
      <c r="I319" s="912"/>
      <c r="J319" s="933"/>
      <c r="K319" s="964"/>
      <c r="L319" s="933"/>
      <c r="M319" s="922"/>
      <c r="N319" s="940">
        <v>0.74</v>
      </c>
      <c r="O319" s="940">
        <v>0.63800000000000001</v>
      </c>
      <c r="P319" s="940">
        <v>0.50900000000000001</v>
      </c>
      <c r="Q319" s="1054">
        <v>10.933</v>
      </c>
      <c r="R319" s="869"/>
      <c r="S319" s="951"/>
    </row>
    <row r="320" spans="1:19" ht="14.25">
      <c r="A320" s="275"/>
      <c r="B320" s="864"/>
      <c r="C320" s="884"/>
      <c r="D320" s="865"/>
      <c r="E320" s="898" t="s">
        <v>1847</v>
      </c>
      <c r="F320" s="867" t="s">
        <v>420</v>
      </c>
      <c r="G320" s="909" t="s">
        <v>170</v>
      </c>
      <c r="H320" s="910" t="s">
        <v>170</v>
      </c>
      <c r="I320" s="909" t="s">
        <v>176</v>
      </c>
      <c r="J320" s="932" t="s">
        <v>172</v>
      </c>
      <c r="K320" s="962" t="s">
        <v>177</v>
      </c>
      <c r="L320" s="932" t="s">
        <v>440</v>
      </c>
      <c r="M320" s="920" t="s">
        <v>441</v>
      </c>
      <c r="N320" s="939">
        <v>0.5</v>
      </c>
      <c r="O320" s="939">
        <v>0</v>
      </c>
      <c r="P320" s="939"/>
      <c r="Q320" s="1053">
        <v>0</v>
      </c>
      <c r="R320" s="866"/>
      <c r="S320" s="952"/>
    </row>
    <row r="321" spans="1:19" ht="14.25">
      <c r="A321" s="275"/>
      <c r="B321" s="864"/>
      <c r="C321" s="884"/>
      <c r="D321" s="865"/>
      <c r="E321" s="895"/>
      <c r="F321" s="865"/>
      <c r="G321" s="909"/>
      <c r="H321" s="910"/>
      <c r="I321" s="909"/>
      <c r="J321" s="932"/>
      <c r="K321" s="962"/>
      <c r="L321" s="932"/>
      <c r="M321" s="920"/>
      <c r="N321" s="939"/>
      <c r="O321" s="939"/>
      <c r="P321" s="939"/>
      <c r="Q321" s="1053"/>
      <c r="R321" s="866" t="s">
        <v>178</v>
      </c>
      <c r="S321" s="952">
        <v>0</v>
      </c>
    </row>
    <row r="322" spans="1:19" ht="14.25">
      <c r="A322" s="275"/>
      <c r="B322" s="864"/>
      <c r="C322" s="884"/>
      <c r="D322" s="865"/>
      <c r="E322" s="895"/>
      <c r="F322" s="867" t="s">
        <v>424</v>
      </c>
      <c r="G322" s="909" t="s">
        <v>170</v>
      </c>
      <c r="H322" s="910" t="s">
        <v>170</v>
      </c>
      <c r="I322" s="909" t="s">
        <v>176</v>
      </c>
      <c r="J322" s="932" t="s">
        <v>172</v>
      </c>
      <c r="K322" s="962" t="s">
        <v>177</v>
      </c>
      <c r="L322" s="932" t="s">
        <v>440</v>
      </c>
      <c r="M322" s="920" t="s">
        <v>441</v>
      </c>
      <c r="N322" s="939">
        <v>0.19999999999999998</v>
      </c>
      <c r="O322" s="939">
        <v>0</v>
      </c>
      <c r="P322" s="939"/>
      <c r="Q322" s="1053">
        <v>0</v>
      </c>
      <c r="R322" s="866"/>
      <c r="S322" s="952"/>
    </row>
    <row r="323" spans="1:19" ht="14.25">
      <c r="A323" s="275"/>
      <c r="B323" s="864"/>
      <c r="C323" s="884"/>
      <c r="D323" s="865"/>
      <c r="E323" s="895"/>
      <c r="F323" s="865"/>
      <c r="G323" s="909"/>
      <c r="H323" s="910"/>
      <c r="I323" s="909"/>
      <c r="J323" s="932"/>
      <c r="K323" s="962"/>
      <c r="L323" s="932"/>
      <c r="M323" s="920"/>
      <c r="N323" s="939"/>
      <c r="O323" s="939"/>
      <c r="P323" s="939"/>
      <c r="Q323" s="1053"/>
      <c r="R323" s="866" t="s">
        <v>178</v>
      </c>
      <c r="S323" s="952">
        <v>0</v>
      </c>
    </row>
    <row r="324" spans="1:19" ht="14.25">
      <c r="A324" s="275"/>
      <c r="B324" s="864"/>
      <c r="C324" s="884"/>
      <c r="D324" s="865"/>
      <c r="E324" s="895"/>
      <c r="F324" s="867" t="s">
        <v>426</v>
      </c>
      <c r="G324" s="909" t="s">
        <v>170</v>
      </c>
      <c r="H324" s="910" t="s">
        <v>170</v>
      </c>
      <c r="I324" s="909" t="s">
        <v>176</v>
      </c>
      <c r="J324" s="932" t="s">
        <v>172</v>
      </c>
      <c r="K324" s="962" t="s">
        <v>177</v>
      </c>
      <c r="L324" s="932" t="s">
        <v>440</v>
      </c>
      <c r="M324" s="920" t="s">
        <v>441</v>
      </c>
      <c r="N324" s="939">
        <v>0.6</v>
      </c>
      <c r="O324" s="939">
        <v>0</v>
      </c>
      <c r="P324" s="939"/>
      <c r="Q324" s="1053">
        <v>0</v>
      </c>
      <c r="R324" s="866"/>
      <c r="S324" s="952"/>
    </row>
    <row r="325" spans="1:19" ht="14.25">
      <c r="A325" s="275"/>
      <c r="B325" s="864"/>
      <c r="C325" s="884"/>
      <c r="D325" s="865"/>
      <c r="E325" s="895"/>
      <c r="F325" s="865"/>
      <c r="G325" s="909"/>
      <c r="H325" s="910"/>
      <c r="I325" s="909"/>
      <c r="J325" s="932"/>
      <c r="K325" s="962"/>
      <c r="L325" s="932"/>
      <c r="M325" s="920"/>
      <c r="N325" s="939"/>
      <c r="O325" s="939"/>
      <c r="P325" s="939"/>
      <c r="Q325" s="1053"/>
      <c r="R325" s="866" t="s">
        <v>178</v>
      </c>
      <c r="S325" s="952">
        <v>0</v>
      </c>
    </row>
    <row r="326" spans="1:19" ht="14.25">
      <c r="A326" s="275"/>
      <c r="B326" s="864"/>
      <c r="C326" s="884"/>
      <c r="D326" s="865"/>
      <c r="E326" s="895"/>
      <c r="F326" s="867" t="s">
        <v>442</v>
      </c>
      <c r="G326" s="909" t="s">
        <v>170</v>
      </c>
      <c r="H326" s="910" t="s">
        <v>170</v>
      </c>
      <c r="I326" s="909" t="s">
        <v>176</v>
      </c>
      <c r="J326" s="932" t="s">
        <v>172</v>
      </c>
      <c r="K326" s="962" t="s">
        <v>177</v>
      </c>
      <c r="L326" s="932" t="s">
        <v>440</v>
      </c>
      <c r="M326" s="920" t="s">
        <v>441</v>
      </c>
      <c r="N326" s="939">
        <v>0.19999999999999998</v>
      </c>
      <c r="O326" s="939">
        <v>0</v>
      </c>
      <c r="P326" s="939"/>
      <c r="Q326" s="1053">
        <v>0</v>
      </c>
      <c r="R326" s="866"/>
      <c r="S326" s="952"/>
    </row>
    <row r="327" spans="1:19" ht="14.25">
      <c r="A327" s="275"/>
      <c r="B327" s="864"/>
      <c r="C327" s="884"/>
      <c r="D327" s="865"/>
      <c r="E327" s="895"/>
      <c r="F327" s="865"/>
      <c r="G327" s="909"/>
      <c r="H327" s="910"/>
      <c r="I327" s="909"/>
      <c r="J327" s="932"/>
      <c r="K327" s="962"/>
      <c r="L327" s="932"/>
      <c r="M327" s="920"/>
      <c r="N327" s="939"/>
      <c r="O327" s="939"/>
      <c r="P327" s="939"/>
      <c r="Q327" s="1053"/>
      <c r="R327" s="866" t="s">
        <v>178</v>
      </c>
      <c r="S327" s="952">
        <v>0</v>
      </c>
    </row>
    <row r="328" spans="1:19" ht="14.25">
      <c r="A328" s="275"/>
      <c r="B328" s="864"/>
      <c r="C328" s="884"/>
      <c r="D328" s="865"/>
      <c r="E328" s="895"/>
      <c r="F328" s="867" t="s">
        <v>443</v>
      </c>
      <c r="G328" s="909" t="s">
        <v>170</v>
      </c>
      <c r="H328" s="910" t="s">
        <v>170</v>
      </c>
      <c r="I328" s="909" t="s">
        <v>176</v>
      </c>
      <c r="J328" s="932" t="s">
        <v>172</v>
      </c>
      <c r="K328" s="962" t="s">
        <v>177</v>
      </c>
      <c r="L328" s="932" t="s">
        <v>440</v>
      </c>
      <c r="M328" s="920" t="s">
        <v>441</v>
      </c>
      <c r="N328" s="939">
        <v>0.19999999999999998</v>
      </c>
      <c r="O328" s="939">
        <v>0</v>
      </c>
      <c r="P328" s="939"/>
      <c r="Q328" s="1053">
        <v>0</v>
      </c>
      <c r="R328" s="866"/>
      <c r="S328" s="952"/>
    </row>
    <row r="329" spans="1:19" ht="14.25">
      <c r="A329" s="275"/>
      <c r="B329" s="864"/>
      <c r="C329" s="884"/>
      <c r="D329" s="865"/>
      <c r="E329" s="896"/>
      <c r="F329" s="865"/>
      <c r="G329" s="911"/>
      <c r="H329" s="910"/>
      <c r="I329" s="911"/>
      <c r="J329" s="932"/>
      <c r="K329" s="963"/>
      <c r="L329" s="932"/>
      <c r="M329" s="921"/>
      <c r="N329" s="939"/>
      <c r="O329" s="939"/>
      <c r="P329" s="939"/>
      <c r="Q329" s="1053"/>
      <c r="R329" s="866" t="s">
        <v>178</v>
      </c>
      <c r="S329" s="952">
        <v>0</v>
      </c>
    </row>
    <row r="330" spans="1:19" ht="15">
      <c r="A330" s="275"/>
      <c r="B330" s="864"/>
      <c r="C330" s="884"/>
      <c r="D330" s="865"/>
      <c r="E330" s="897" t="s">
        <v>1848</v>
      </c>
      <c r="F330" s="868"/>
      <c r="G330" s="912"/>
      <c r="H330" s="912"/>
      <c r="I330" s="912"/>
      <c r="J330" s="933"/>
      <c r="K330" s="964"/>
      <c r="L330" s="933"/>
      <c r="M330" s="922"/>
      <c r="N330" s="940">
        <v>1.6999999999999997</v>
      </c>
      <c r="O330" s="940">
        <v>0</v>
      </c>
      <c r="P330" s="940">
        <v>0</v>
      </c>
      <c r="Q330" s="1054">
        <v>0</v>
      </c>
      <c r="R330" s="869"/>
      <c r="S330" s="951"/>
    </row>
    <row r="331" spans="1:19" ht="15">
      <c r="A331" s="275"/>
      <c r="B331" s="864"/>
      <c r="C331" s="884"/>
      <c r="D331" s="892" t="s">
        <v>191</v>
      </c>
      <c r="E331" s="899"/>
      <c r="F331" s="865"/>
      <c r="G331" s="910"/>
      <c r="H331" s="910"/>
      <c r="I331" s="910"/>
      <c r="J331" s="932"/>
      <c r="K331" s="965"/>
      <c r="L331" s="932"/>
      <c r="M331" s="923"/>
      <c r="N331" s="939">
        <v>7.8020000000000032</v>
      </c>
      <c r="O331" s="939">
        <v>4.133</v>
      </c>
      <c r="P331" s="939"/>
      <c r="Q331" s="1053">
        <v>2927.2829999999994</v>
      </c>
      <c r="R331" s="866"/>
      <c r="S331" s="952"/>
    </row>
    <row r="332" spans="1:19" ht="14.25">
      <c r="A332" s="275"/>
      <c r="B332" s="864"/>
      <c r="C332" s="884"/>
      <c r="D332" s="867" t="s">
        <v>192</v>
      </c>
      <c r="E332" s="898" t="s">
        <v>444</v>
      </c>
      <c r="F332" s="867" t="s">
        <v>445</v>
      </c>
      <c r="G332" s="909" t="s">
        <v>194</v>
      </c>
      <c r="H332" s="910" t="s">
        <v>194</v>
      </c>
      <c r="I332" s="909" t="s">
        <v>176</v>
      </c>
      <c r="J332" s="932" t="s">
        <v>172</v>
      </c>
      <c r="K332" s="962" t="s">
        <v>177</v>
      </c>
      <c r="L332" s="932" t="s">
        <v>344</v>
      </c>
      <c r="M332" s="920" t="s">
        <v>344</v>
      </c>
      <c r="N332" s="939">
        <v>9.5000000000000015E-2</v>
      </c>
      <c r="O332" s="939">
        <v>0</v>
      </c>
      <c r="P332" s="939"/>
      <c r="Q332" s="1053">
        <v>0</v>
      </c>
      <c r="R332" s="866"/>
      <c r="S332" s="952"/>
    </row>
    <row r="333" spans="1:19" ht="14.25">
      <c r="A333" s="275"/>
      <c r="B333" s="864"/>
      <c r="C333" s="884"/>
      <c r="D333" s="865"/>
      <c r="E333" s="896"/>
      <c r="F333" s="867" t="s">
        <v>446</v>
      </c>
      <c r="G333" s="911" t="s">
        <v>194</v>
      </c>
      <c r="H333" s="910" t="s">
        <v>194</v>
      </c>
      <c r="I333" s="911" t="s">
        <v>176</v>
      </c>
      <c r="J333" s="932" t="s">
        <v>172</v>
      </c>
      <c r="K333" s="963" t="s">
        <v>177</v>
      </c>
      <c r="L333" s="932" t="s">
        <v>344</v>
      </c>
      <c r="M333" s="921" t="s">
        <v>344</v>
      </c>
      <c r="N333" s="939">
        <v>9.0000000000000024E-2</v>
      </c>
      <c r="O333" s="939">
        <v>0</v>
      </c>
      <c r="P333" s="939"/>
      <c r="Q333" s="1053">
        <v>0</v>
      </c>
      <c r="R333" s="866"/>
      <c r="S333" s="952"/>
    </row>
    <row r="334" spans="1:19" ht="15">
      <c r="A334" s="275"/>
      <c r="B334" s="864"/>
      <c r="C334" s="884"/>
      <c r="D334" s="865"/>
      <c r="E334" s="897" t="s">
        <v>447</v>
      </c>
      <c r="F334" s="868"/>
      <c r="G334" s="912"/>
      <c r="H334" s="912"/>
      <c r="I334" s="912"/>
      <c r="J334" s="933"/>
      <c r="K334" s="964"/>
      <c r="L334" s="933"/>
      <c r="M334" s="922"/>
      <c r="N334" s="940">
        <v>0.18500000000000008</v>
      </c>
      <c r="O334" s="940">
        <v>0</v>
      </c>
      <c r="P334" s="940">
        <v>0</v>
      </c>
      <c r="Q334" s="1054">
        <v>0</v>
      </c>
      <c r="R334" s="869"/>
      <c r="S334" s="951"/>
    </row>
    <row r="335" spans="1:19" ht="14.25">
      <c r="A335" s="275"/>
      <c r="B335" s="864"/>
      <c r="C335" s="884"/>
      <c r="D335" s="865"/>
      <c r="E335" s="898" t="s">
        <v>448</v>
      </c>
      <c r="F335" s="867" t="s">
        <v>449</v>
      </c>
      <c r="G335" s="909" t="s">
        <v>194</v>
      </c>
      <c r="H335" s="910" t="s">
        <v>194</v>
      </c>
      <c r="I335" s="909" t="s">
        <v>176</v>
      </c>
      <c r="J335" s="932" t="s">
        <v>172</v>
      </c>
      <c r="K335" s="962" t="s">
        <v>177</v>
      </c>
      <c r="L335" s="932" t="s">
        <v>437</v>
      </c>
      <c r="M335" s="920" t="s">
        <v>450</v>
      </c>
      <c r="N335" s="939">
        <v>0.33600000000000008</v>
      </c>
      <c r="O335" s="939">
        <v>0</v>
      </c>
      <c r="P335" s="939"/>
      <c r="Q335" s="1053">
        <v>0</v>
      </c>
      <c r="R335" s="866"/>
      <c r="S335" s="952"/>
    </row>
    <row r="336" spans="1:19" ht="14.25">
      <c r="A336" s="275"/>
      <c r="B336" s="864"/>
      <c r="C336" s="884"/>
      <c r="D336" s="865"/>
      <c r="E336" s="896"/>
      <c r="F336" s="867" t="s">
        <v>451</v>
      </c>
      <c r="G336" s="911" t="s">
        <v>194</v>
      </c>
      <c r="H336" s="910" t="s">
        <v>194</v>
      </c>
      <c r="I336" s="911" t="s">
        <v>176</v>
      </c>
      <c r="J336" s="932" t="s">
        <v>172</v>
      </c>
      <c r="K336" s="963" t="s">
        <v>177</v>
      </c>
      <c r="L336" s="932" t="s">
        <v>437</v>
      </c>
      <c r="M336" s="921" t="s">
        <v>450</v>
      </c>
      <c r="N336" s="939">
        <v>0.33600000000000008</v>
      </c>
      <c r="O336" s="939">
        <v>0</v>
      </c>
      <c r="P336" s="939"/>
      <c r="Q336" s="1053">
        <v>0</v>
      </c>
      <c r="R336" s="866"/>
      <c r="S336" s="952"/>
    </row>
    <row r="337" spans="1:19" ht="15">
      <c r="A337" s="275"/>
      <c r="B337" s="864"/>
      <c r="C337" s="884"/>
      <c r="D337" s="865"/>
      <c r="E337" s="897" t="s">
        <v>452</v>
      </c>
      <c r="F337" s="868"/>
      <c r="G337" s="912"/>
      <c r="H337" s="912"/>
      <c r="I337" s="912"/>
      <c r="J337" s="933"/>
      <c r="K337" s="964"/>
      <c r="L337" s="933"/>
      <c r="M337" s="922"/>
      <c r="N337" s="940">
        <v>0.67200000000000037</v>
      </c>
      <c r="O337" s="940">
        <v>0</v>
      </c>
      <c r="P337" s="940">
        <v>0</v>
      </c>
      <c r="Q337" s="1054">
        <v>0</v>
      </c>
      <c r="R337" s="869"/>
      <c r="S337" s="951"/>
    </row>
    <row r="338" spans="1:19" ht="14.25">
      <c r="A338" s="275"/>
      <c r="B338" s="864"/>
      <c r="C338" s="884"/>
      <c r="D338" s="865"/>
      <c r="E338" s="898" t="s">
        <v>453</v>
      </c>
      <c r="F338" s="867" t="s">
        <v>454</v>
      </c>
      <c r="G338" s="909" t="s">
        <v>194</v>
      </c>
      <c r="H338" s="910" t="s">
        <v>194</v>
      </c>
      <c r="I338" s="909" t="s">
        <v>176</v>
      </c>
      <c r="J338" s="932" t="s">
        <v>172</v>
      </c>
      <c r="K338" s="962" t="s">
        <v>177</v>
      </c>
      <c r="L338" s="932" t="s">
        <v>354</v>
      </c>
      <c r="M338" s="920" t="s">
        <v>455</v>
      </c>
      <c r="N338" s="939">
        <v>9.9999999999999992E-2</v>
      </c>
      <c r="O338" s="939">
        <v>0</v>
      </c>
      <c r="P338" s="939"/>
      <c r="Q338" s="1053">
        <v>0</v>
      </c>
      <c r="R338" s="866"/>
      <c r="S338" s="952"/>
    </row>
    <row r="339" spans="1:19" ht="14.25">
      <c r="A339" s="275"/>
      <c r="B339" s="864"/>
      <c r="C339" s="884"/>
      <c r="D339" s="865"/>
      <c r="E339" s="896"/>
      <c r="F339" s="867" t="s">
        <v>456</v>
      </c>
      <c r="G339" s="911" t="s">
        <v>194</v>
      </c>
      <c r="H339" s="910" t="s">
        <v>194</v>
      </c>
      <c r="I339" s="911" t="s">
        <v>176</v>
      </c>
      <c r="J339" s="932" t="s">
        <v>172</v>
      </c>
      <c r="K339" s="963" t="s">
        <v>177</v>
      </c>
      <c r="L339" s="932" t="s">
        <v>354</v>
      </c>
      <c r="M339" s="921" t="s">
        <v>455</v>
      </c>
      <c r="N339" s="939">
        <v>9.9999999999999992E-2</v>
      </c>
      <c r="O339" s="939">
        <v>0</v>
      </c>
      <c r="P339" s="939"/>
      <c r="Q339" s="1053">
        <v>0</v>
      </c>
      <c r="R339" s="866"/>
      <c r="S339" s="952"/>
    </row>
    <row r="340" spans="1:19" ht="15">
      <c r="A340" s="275"/>
      <c r="B340" s="864"/>
      <c r="C340" s="884"/>
      <c r="D340" s="865"/>
      <c r="E340" s="897" t="s">
        <v>457</v>
      </c>
      <c r="F340" s="868"/>
      <c r="G340" s="912"/>
      <c r="H340" s="912"/>
      <c r="I340" s="912"/>
      <c r="J340" s="933"/>
      <c r="K340" s="964"/>
      <c r="L340" s="933"/>
      <c r="M340" s="922"/>
      <c r="N340" s="940">
        <v>0.19999999999999998</v>
      </c>
      <c r="O340" s="940">
        <v>0</v>
      </c>
      <c r="P340" s="940">
        <v>0</v>
      </c>
      <c r="Q340" s="1054">
        <v>0</v>
      </c>
      <c r="R340" s="869"/>
      <c r="S340" s="951"/>
    </row>
    <row r="341" spans="1:19" ht="14.25">
      <c r="A341" s="275"/>
      <c r="B341" s="864"/>
      <c r="C341" s="884"/>
      <c r="D341" s="865"/>
      <c r="E341" s="898" t="s">
        <v>458</v>
      </c>
      <c r="F341" s="867" t="s">
        <v>459</v>
      </c>
      <c r="G341" s="909" t="s">
        <v>194</v>
      </c>
      <c r="H341" s="910" t="s">
        <v>194</v>
      </c>
      <c r="I341" s="909" t="s">
        <v>176</v>
      </c>
      <c r="J341" s="932" t="s">
        <v>172</v>
      </c>
      <c r="K341" s="962" t="s">
        <v>177</v>
      </c>
      <c r="L341" s="932" t="s">
        <v>2</v>
      </c>
      <c r="M341" s="920" t="s">
        <v>2</v>
      </c>
      <c r="N341" s="939">
        <v>6.4000000000000015E-2</v>
      </c>
      <c r="O341" s="939">
        <v>0</v>
      </c>
      <c r="P341" s="939"/>
      <c r="Q341" s="1053">
        <v>0</v>
      </c>
      <c r="R341" s="866"/>
      <c r="S341" s="952"/>
    </row>
    <row r="342" spans="1:19" ht="14.25">
      <c r="A342" s="275"/>
      <c r="B342" s="864"/>
      <c r="C342" s="884"/>
      <c r="D342" s="865"/>
      <c r="E342" s="896"/>
      <c r="F342" s="867" t="s">
        <v>460</v>
      </c>
      <c r="G342" s="911" t="s">
        <v>194</v>
      </c>
      <c r="H342" s="910" t="s">
        <v>194</v>
      </c>
      <c r="I342" s="911" t="s">
        <v>176</v>
      </c>
      <c r="J342" s="932" t="s">
        <v>172</v>
      </c>
      <c r="K342" s="963" t="s">
        <v>177</v>
      </c>
      <c r="L342" s="932" t="s">
        <v>2</v>
      </c>
      <c r="M342" s="921" t="s">
        <v>2</v>
      </c>
      <c r="N342" s="939">
        <v>9.9999999999999992E-2</v>
      </c>
      <c r="O342" s="939">
        <v>0</v>
      </c>
      <c r="P342" s="939"/>
      <c r="Q342" s="1053">
        <v>0</v>
      </c>
      <c r="R342" s="866"/>
      <c r="S342" s="952"/>
    </row>
    <row r="343" spans="1:19" ht="15">
      <c r="A343" s="275"/>
      <c r="B343" s="864"/>
      <c r="C343" s="884"/>
      <c r="D343" s="865"/>
      <c r="E343" s="897" t="s">
        <v>461</v>
      </c>
      <c r="F343" s="868"/>
      <c r="G343" s="912"/>
      <c r="H343" s="912"/>
      <c r="I343" s="912"/>
      <c r="J343" s="933"/>
      <c r="K343" s="964"/>
      <c r="L343" s="933"/>
      <c r="M343" s="922"/>
      <c r="N343" s="940">
        <v>0.16400000000000001</v>
      </c>
      <c r="O343" s="940">
        <v>0</v>
      </c>
      <c r="P343" s="940">
        <v>0</v>
      </c>
      <c r="Q343" s="1054">
        <v>0</v>
      </c>
      <c r="R343" s="869"/>
      <c r="S343" s="951"/>
    </row>
    <row r="344" spans="1:19" ht="14.25">
      <c r="A344" s="275"/>
      <c r="B344" s="864"/>
      <c r="C344" s="884"/>
      <c r="D344" s="865"/>
      <c r="E344" s="898" t="s">
        <v>462</v>
      </c>
      <c r="F344" s="867" t="s">
        <v>416</v>
      </c>
      <c r="G344" s="909" t="s">
        <v>194</v>
      </c>
      <c r="H344" s="910" t="s">
        <v>194</v>
      </c>
      <c r="I344" s="909" t="s">
        <v>176</v>
      </c>
      <c r="J344" s="932" t="s">
        <v>172</v>
      </c>
      <c r="K344" s="962" t="s">
        <v>177</v>
      </c>
      <c r="L344" s="932" t="s">
        <v>347</v>
      </c>
      <c r="M344" s="920" t="s">
        <v>385</v>
      </c>
      <c r="N344" s="939">
        <v>0.5</v>
      </c>
      <c r="O344" s="939">
        <v>0</v>
      </c>
      <c r="P344" s="939"/>
      <c r="Q344" s="1053">
        <v>0</v>
      </c>
      <c r="R344" s="866"/>
      <c r="S344" s="952"/>
    </row>
    <row r="345" spans="1:19" ht="14.25">
      <c r="A345" s="275"/>
      <c r="B345" s="864"/>
      <c r="C345" s="884"/>
      <c r="D345" s="865"/>
      <c r="E345" s="896"/>
      <c r="F345" s="867" t="s">
        <v>463</v>
      </c>
      <c r="G345" s="911" t="s">
        <v>194</v>
      </c>
      <c r="H345" s="910" t="s">
        <v>194</v>
      </c>
      <c r="I345" s="911" t="s">
        <v>176</v>
      </c>
      <c r="J345" s="932" t="s">
        <v>172</v>
      </c>
      <c r="K345" s="963" t="s">
        <v>177</v>
      </c>
      <c r="L345" s="932" t="s">
        <v>347</v>
      </c>
      <c r="M345" s="921" t="s">
        <v>385</v>
      </c>
      <c r="N345" s="939">
        <v>0.53499999999999992</v>
      </c>
      <c r="O345" s="939">
        <v>0</v>
      </c>
      <c r="P345" s="939"/>
      <c r="Q345" s="1053">
        <v>0</v>
      </c>
      <c r="R345" s="866"/>
      <c r="S345" s="952"/>
    </row>
    <row r="346" spans="1:19" ht="15">
      <c r="A346" s="275"/>
      <c r="B346" s="864"/>
      <c r="C346" s="884"/>
      <c r="D346" s="865"/>
      <c r="E346" s="897" t="s">
        <v>464</v>
      </c>
      <c r="F346" s="868"/>
      <c r="G346" s="912"/>
      <c r="H346" s="912"/>
      <c r="I346" s="912"/>
      <c r="J346" s="933"/>
      <c r="K346" s="964"/>
      <c r="L346" s="933"/>
      <c r="M346" s="922"/>
      <c r="N346" s="940">
        <v>1.0349999999999997</v>
      </c>
      <c r="O346" s="940">
        <v>0</v>
      </c>
      <c r="P346" s="940">
        <v>0</v>
      </c>
      <c r="Q346" s="1054">
        <v>0</v>
      </c>
      <c r="R346" s="869"/>
      <c r="S346" s="951"/>
    </row>
    <row r="347" spans="1:19" ht="14.25">
      <c r="A347" s="275"/>
      <c r="B347" s="864"/>
      <c r="C347" s="884"/>
      <c r="D347" s="865"/>
      <c r="E347" s="900" t="s">
        <v>465</v>
      </c>
      <c r="F347" s="867" t="s">
        <v>466</v>
      </c>
      <c r="G347" s="911" t="s">
        <v>194</v>
      </c>
      <c r="H347" s="910" t="s">
        <v>194</v>
      </c>
      <c r="I347" s="911" t="s">
        <v>176</v>
      </c>
      <c r="J347" s="932" t="s">
        <v>172</v>
      </c>
      <c r="K347" s="963" t="s">
        <v>177</v>
      </c>
      <c r="L347" s="932" t="s">
        <v>347</v>
      </c>
      <c r="M347" s="921" t="s">
        <v>348</v>
      </c>
      <c r="N347" s="939">
        <v>0</v>
      </c>
      <c r="O347" s="939">
        <v>0</v>
      </c>
      <c r="P347" s="939"/>
      <c r="Q347" s="1053">
        <v>0</v>
      </c>
      <c r="R347" s="866"/>
      <c r="S347" s="952"/>
    </row>
    <row r="348" spans="1:19" ht="15">
      <c r="A348" s="275"/>
      <c r="B348" s="864"/>
      <c r="C348" s="884"/>
      <c r="D348" s="865"/>
      <c r="E348" s="897" t="s">
        <v>467</v>
      </c>
      <c r="F348" s="868"/>
      <c r="G348" s="912"/>
      <c r="H348" s="912"/>
      <c r="I348" s="912"/>
      <c r="J348" s="933"/>
      <c r="K348" s="964"/>
      <c r="L348" s="933"/>
      <c r="M348" s="922"/>
      <c r="N348" s="940">
        <v>0</v>
      </c>
      <c r="O348" s="940">
        <v>0</v>
      </c>
      <c r="P348" s="940">
        <v>0</v>
      </c>
      <c r="Q348" s="1054">
        <v>0</v>
      </c>
      <c r="R348" s="869"/>
      <c r="S348" s="951"/>
    </row>
    <row r="349" spans="1:19" ht="14.25">
      <c r="A349" s="275"/>
      <c r="B349" s="864"/>
      <c r="C349" s="884"/>
      <c r="D349" s="865"/>
      <c r="E349" s="900" t="s">
        <v>468</v>
      </c>
      <c r="F349" s="867" t="s">
        <v>469</v>
      </c>
      <c r="G349" s="911" t="s">
        <v>194</v>
      </c>
      <c r="H349" s="910" t="s">
        <v>194</v>
      </c>
      <c r="I349" s="911" t="s">
        <v>176</v>
      </c>
      <c r="J349" s="932" t="s">
        <v>172</v>
      </c>
      <c r="K349" s="963" t="s">
        <v>177</v>
      </c>
      <c r="L349" s="932" t="s">
        <v>440</v>
      </c>
      <c r="M349" s="921" t="s">
        <v>470</v>
      </c>
      <c r="N349" s="939">
        <v>0.6</v>
      </c>
      <c r="O349" s="939">
        <v>0</v>
      </c>
      <c r="P349" s="939"/>
      <c r="Q349" s="1053">
        <v>0</v>
      </c>
      <c r="R349" s="866"/>
      <c r="S349" s="952"/>
    </row>
    <row r="350" spans="1:19" ht="15">
      <c r="A350" s="275"/>
      <c r="B350" s="864"/>
      <c r="C350" s="884"/>
      <c r="D350" s="865"/>
      <c r="E350" s="897" t="s">
        <v>471</v>
      </c>
      <c r="F350" s="868"/>
      <c r="G350" s="912"/>
      <c r="H350" s="912"/>
      <c r="I350" s="912"/>
      <c r="J350" s="933"/>
      <c r="K350" s="964"/>
      <c r="L350" s="933"/>
      <c r="M350" s="922"/>
      <c r="N350" s="940">
        <v>0.6</v>
      </c>
      <c r="O350" s="940">
        <v>0</v>
      </c>
      <c r="P350" s="940">
        <v>0</v>
      </c>
      <c r="Q350" s="1054">
        <v>0</v>
      </c>
      <c r="R350" s="869"/>
      <c r="S350" s="951"/>
    </row>
    <row r="351" spans="1:19" ht="15">
      <c r="A351" s="275"/>
      <c r="B351" s="864"/>
      <c r="C351" s="886"/>
      <c r="D351" s="892" t="s">
        <v>204</v>
      </c>
      <c r="E351" s="899"/>
      <c r="F351" s="865"/>
      <c r="G351" s="910"/>
      <c r="H351" s="910"/>
      <c r="I351" s="910"/>
      <c r="J351" s="932"/>
      <c r="K351" s="965"/>
      <c r="L351" s="932"/>
      <c r="M351" s="923"/>
      <c r="N351" s="939">
        <v>2.855999999999999</v>
      </c>
      <c r="O351" s="939">
        <v>0</v>
      </c>
      <c r="P351" s="939"/>
      <c r="Q351" s="1053">
        <v>0</v>
      </c>
      <c r="R351" s="866"/>
      <c r="S351" s="952"/>
    </row>
    <row r="352" spans="1:19" ht="30">
      <c r="A352" s="275"/>
      <c r="B352" s="864"/>
      <c r="C352" s="883" t="s">
        <v>1913</v>
      </c>
      <c r="D352" s="868"/>
      <c r="E352" s="901"/>
      <c r="F352" s="868"/>
      <c r="G352" s="912"/>
      <c r="H352" s="912"/>
      <c r="I352" s="912"/>
      <c r="J352" s="933"/>
      <c r="K352" s="964"/>
      <c r="L352" s="933"/>
      <c r="M352" s="922"/>
      <c r="N352" s="940">
        <v>10.657999999999998</v>
      </c>
      <c r="O352" s="940">
        <v>4.133</v>
      </c>
      <c r="P352" s="940"/>
      <c r="Q352" s="1054">
        <v>2927.2829999999994</v>
      </c>
      <c r="R352" s="869"/>
      <c r="S352" s="951"/>
    </row>
    <row r="353" spans="1:19" ht="14.25">
      <c r="A353" s="275"/>
      <c r="B353" s="864"/>
      <c r="C353" s="884" t="s">
        <v>1914</v>
      </c>
      <c r="D353" s="867" t="s">
        <v>167</v>
      </c>
      <c r="E353" s="898" t="s">
        <v>1728</v>
      </c>
      <c r="F353" s="867" t="s">
        <v>245</v>
      </c>
      <c r="G353" s="909" t="s">
        <v>170</v>
      </c>
      <c r="H353" s="910" t="s">
        <v>170</v>
      </c>
      <c r="I353" s="909" t="s">
        <v>176</v>
      </c>
      <c r="J353" s="932" t="s">
        <v>172</v>
      </c>
      <c r="K353" s="962" t="s">
        <v>173</v>
      </c>
      <c r="L353" s="932" t="s">
        <v>369</v>
      </c>
      <c r="M353" s="920" t="s">
        <v>472</v>
      </c>
      <c r="N353" s="939">
        <v>0.67999999999999994</v>
      </c>
      <c r="O353" s="939">
        <v>0.50900000000000001</v>
      </c>
      <c r="P353" s="939"/>
      <c r="Q353" s="1053">
        <v>0</v>
      </c>
      <c r="R353" s="866"/>
      <c r="S353" s="952"/>
    </row>
    <row r="354" spans="1:19" ht="14.25">
      <c r="A354" s="275"/>
      <c r="B354" s="864"/>
      <c r="C354" s="884"/>
      <c r="D354" s="865"/>
      <c r="E354" s="895"/>
      <c r="F354" s="867" t="s">
        <v>246</v>
      </c>
      <c r="G354" s="911" t="s">
        <v>170</v>
      </c>
      <c r="H354" s="910" t="s">
        <v>170</v>
      </c>
      <c r="I354" s="909" t="s">
        <v>176</v>
      </c>
      <c r="J354" s="932" t="s">
        <v>172</v>
      </c>
      <c r="K354" s="962" t="s">
        <v>173</v>
      </c>
      <c r="L354" s="932" t="s">
        <v>369</v>
      </c>
      <c r="M354" s="920" t="s">
        <v>472</v>
      </c>
      <c r="N354" s="939">
        <v>1.8249999999999997</v>
      </c>
      <c r="O354" s="939">
        <v>1.2170000000000003</v>
      </c>
      <c r="P354" s="939"/>
      <c r="Q354" s="1053">
        <v>0</v>
      </c>
      <c r="R354" s="866"/>
      <c r="S354" s="952"/>
    </row>
    <row r="355" spans="1:19" ht="14.25">
      <c r="A355" s="275"/>
      <c r="B355" s="864"/>
      <c r="C355" s="884"/>
      <c r="D355" s="865"/>
      <c r="E355" s="896"/>
      <c r="F355" s="867" t="s">
        <v>936</v>
      </c>
      <c r="G355" s="911" t="s">
        <v>237</v>
      </c>
      <c r="H355" s="910" t="s">
        <v>237</v>
      </c>
      <c r="I355" s="911" t="s">
        <v>176</v>
      </c>
      <c r="J355" s="932" t="s">
        <v>172</v>
      </c>
      <c r="K355" s="963" t="s">
        <v>173</v>
      </c>
      <c r="L355" s="932" t="s">
        <v>369</v>
      </c>
      <c r="M355" s="921" t="s">
        <v>472</v>
      </c>
      <c r="N355" s="939">
        <v>19.399999999999995</v>
      </c>
      <c r="O355" s="939">
        <v>14.820000000000002</v>
      </c>
      <c r="P355" s="939"/>
      <c r="Q355" s="1053">
        <v>0</v>
      </c>
      <c r="R355" s="866"/>
      <c r="S355" s="952"/>
    </row>
    <row r="356" spans="1:19" ht="15">
      <c r="A356" s="275"/>
      <c r="B356" s="864"/>
      <c r="C356" s="884"/>
      <c r="D356" s="865"/>
      <c r="E356" s="897" t="s">
        <v>1729</v>
      </c>
      <c r="F356" s="868"/>
      <c r="G356" s="912"/>
      <c r="H356" s="912"/>
      <c r="I356" s="912"/>
      <c r="J356" s="933"/>
      <c r="K356" s="964"/>
      <c r="L356" s="933"/>
      <c r="M356" s="922"/>
      <c r="N356" s="940">
        <v>21.904999999999994</v>
      </c>
      <c r="O356" s="940">
        <v>16.546000000000003</v>
      </c>
      <c r="P356" s="940">
        <v>0</v>
      </c>
      <c r="Q356" s="1054">
        <v>0</v>
      </c>
      <c r="R356" s="869"/>
      <c r="S356" s="951"/>
    </row>
    <row r="357" spans="1:19" ht="15">
      <c r="A357" s="275"/>
      <c r="B357" s="864"/>
      <c r="C357" s="886"/>
      <c r="D357" s="892" t="s">
        <v>191</v>
      </c>
      <c r="E357" s="899"/>
      <c r="F357" s="865"/>
      <c r="G357" s="910"/>
      <c r="H357" s="910"/>
      <c r="I357" s="910"/>
      <c r="J357" s="932"/>
      <c r="K357" s="965"/>
      <c r="L357" s="932"/>
      <c r="M357" s="923"/>
      <c r="N357" s="939">
        <v>21.904999999999994</v>
      </c>
      <c r="O357" s="939">
        <v>16.546000000000003</v>
      </c>
      <c r="P357" s="939"/>
      <c r="Q357" s="1053">
        <v>0</v>
      </c>
      <c r="R357" s="866"/>
      <c r="S357" s="952"/>
    </row>
    <row r="358" spans="1:19" ht="30">
      <c r="A358" s="275"/>
      <c r="B358" s="864"/>
      <c r="C358" s="883" t="s">
        <v>1915</v>
      </c>
      <c r="D358" s="868"/>
      <c r="E358" s="901"/>
      <c r="F358" s="868"/>
      <c r="G358" s="912"/>
      <c r="H358" s="912"/>
      <c r="I358" s="912"/>
      <c r="J358" s="933"/>
      <c r="K358" s="964"/>
      <c r="L358" s="933"/>
      <c r="M358" s="922"/>
      <c r="N358" s="940">
        <v>21.904999999999994</v>
      </c>
      <c r="O358" s="940">
        <v>16.546000000000003</v>
      </c>
      <c r="P358" s="940"/>
      <c r="Q358" s="1054">
        <v>0</v>
      </c>
      <c r="R358" s="869"/>
      <c r="S358" s="951"/>
    </row>
    <row r="359" spans="1:19" ht="14.25">
      <c r="A359" s="275"/>
      <c r="B359" s="864"/>
      <c r="C359" s="884" t="s">
        <v>1916</v>
      </c>
      <c r="D359" s="867" t="s">
        <v>167</v>
      </c>
      <c r="E359" s="898" t="s">
        <v>1845</v>
      </c>
      <c r="F359" s="867" t="s">
        <v>936</v>
      </c>
      <c r="G359" s="909" t="s">
        <v>237</v>
      </c>
      <c r="H359" s="910" t="s">
        <v>237</v>
      </c>
      <c r="I359" s="909" t="s">
        <v>176</v>
      </c>
      <c r="J359" s="932" t="s">
        <v>238</v>
      </c>
      <c r="K359" s="962" t="s">
        <v>173</v>
      </c>
      <c r="L359" s="932" t="s">
        <v>365</v>
      </c>
      <c r="M359" s="920" t="s">
        <v>1726</v>
      </c>
      <c r="N359" s="939">
        <v>154</v>
      </c>
      <c r="O359" s="939">
        <v>176.34900000000002</v>
      </c>
      <c r="P359" s="939"/>
      <c r="Q359" s="1053">
        <v>1172.3610000000001</v>
      </c>
      <c r="R359" s="866"/>
      <c r="S359" s="952"/>
    </row>
    <row r="360" spans="1:19" ht="14.25">
      <c r="A360" s="275"/>
      <c r="B360" s="864"/>
      <c r="C360" s="884"/>
      <c r="D360" s="865"/>
      <c r="E360" s="895"/>
      <c r="F360" s="865"/>
      <c r="G360" s="909"/>
      <c r="H360" s="910"/>
      <c r="I360" s="909"/>
      <c r="J360" s="932"/>
      <c r="K360" s="962"/>
      <c r="L360" s="932"/>
      <c r="M360" s="920"/>
      <c r="N360" s="939"/>
      <c r="O360" s="939"/>
      <c r="P360" s="939"/>
      <c r="Q360" s="1053"/>
      <c r="R360" s="866" t="s">
        <v>178</v>
      </c>
      <c r="S360" s="952">
        <v>88703.58</v>
      </c>
    </row>
    <row r="361" spans="1:19" ht="14.25">
      <c r="A361" s="275"/>
      <c r="B361" s="864"/>
      <c r="C361" s="884"/>
      <c r="D361" s="865"/>
      <c r="E361" s="895"/>
      <c r="F361" s="867" t="s">
        <v>1155</v>
      </c>
      <c r="G361" s="909" t="s">
        <v>237</v>
      </c>
      <c r="H361" s="910" t="s">
        <v>237</v>
      </c>
      <c r="I361" s="909" t="s">
        <v>176</v>
      </c>
      <c r="J361" s="932" t="s">
        <v>238</v>
      </c>
      <c r="K361" s="962" t="s">
        <v>173</v>
      </c>
      <c r="L361" s="932" t="s">
        <v>365</v>
      </c>
      <c r="M361" s="920" t="s">
        <v>1726</v>
      </c>
      <c r="N361" s="939">
        <v>154</v>
      </c>
      <c r="O361" s="939">
        <v>177.42799999999997</v>
      </c>
      <c r="P361" s="939"/>
      <c r="Q361" s="1053">
        <v>397.60899999999998</v>
      </c>
      <c r="R361" s="866"/>
      <c r="S361" s="952"/>
    </row>
    <row r="362" spans="1:19" ht="14.25">
      <c r="A362" s="275"/>
      <c r="B362" s="864"/>
      <c r="C362" s="884"/>
      <c r="D362" s="865"/>
      <c r="E362" s="895"/>
      <c r="F362" s="865"/>
      <c r="G362" s="909"/>
      <c r="H362" s="910"/>
      <c r="I362" s="909"/>
      <c r="J362" s="932"/>
      <c r="K362" s="962"/>
      <c r="L362" s="932"/>
      <c r="M362" s="920"/>
      <c r="N362" s="939"/>
      <c r="O362" s="939"/>
      <c r="P362" s="939"/>
      <c r="Q362" s="1053"/>
      <c r="R362" s="866" t="s">
        <v>178</v>
      </c>
      <c r="S362" s="952">
        <v>30226.98</v>
      </c>
    </row>
    <row r="363" spans="1:19" ht="14.25">
      <c r="A363" s="275"/>
      <c r="B363" s="864"/>
      <c r="C363" s="884"/>
      <c r="D363" s="865"/>
      <c r="E363" s="895"/>
      <c r="F363" s="867" t="s">
        <v>1156</v>
      </c>
      <c r="G363" s="909" t="s">
        <v>237</v>
      </c>
      <c r="H363" s="910" t="s">
        <v>237</v>
      </c>
      <c r="I363" s="909" t="s">
        <v>176</v>
      </c>
      <c r="J363" s="932" t="s">
        <v>238</v>
      </c>
      <c r="K363" s="962" t="s">
        <v>173</v>
      </c>
      <c r="L363" s="932" t="s">
        <v>365</v>
      </c>
      <c r="M363" s="920" t="s">
        <v>1726</v>
      </c>
      <c r="N363" s="939">
        <v>154</v>
      </c>
      <c r="O363" s="939">
        <v>176.25200000000004</v>
      </c>
      <c r="P363" s="939"/>
      <c r="Q363" s="1053">
        <v>771.01499999999999</v>
      </c>
      <c r="R363" s="866"/>
      <c r="S363" s="952"/>
    </row>
    <row r="364" spans="1:19" ht="14.25">
      <c r="A364" s="275"/>
      <c r="B364" s="864"/>
      <c r="C364" s="884"/>
      <c r="D364" s="865"/>
      <c r="E364" s="895"/>
      <c r="F364" s="865"/>
      <c r="G364" s="909"/>
      <c r="H364" s="910"/>
      <c r="I364" s="909"/>
      <c r="J364" s="932"/>
      <c r="K364" s="962"/>
      <c r="L364" s="932"/>
      <c r="M364" s="920"/>
      <c r="N364" s="939"/>
      <c r="O364" s="939"/>
      <c r="P364" s="939"/>
      <c r="Q364" s="1053"/>
      <c r="R364" s="866" t="s">
        <v>178</v>
      </c>
      <c r="S364" s="952">
        <v>60148.62</v>
      </c>
    </row>
    <row r="365" spans="1:19" ht="14.25">
      <c r="A365" s="275"/>
      <c r="B365" s="864"/>
      <c r="C365" s="884"/>
      <c r="D365" s="865"/>
      <c r="E365" s="895"/>
      <c r="F365" s="867" t="s">
        <v>1727</v>
      </c>
      <c r="G365" s="909" t="s">
        <v>237</v>
      </c>
      <c r="H365" s="910" t="s">
        <v>237</v>
      </c>
      <c r="I365" s="909" t="s">
        <v>176</v>
      </c>
      <c r="J365" s="932" t="s">
        <v>238</v>
      </c>
      <c r="K365" s="962" t="s">
        <v>173</v>
      </c>
      <c r="L365" s="932" t="s">
        <v>365</v>
      </c>
      <c r="M365" s="920" t="s">
        <v>1726</v>
      </c>
      <c r="N365" s="939">
        <v>154</v>
      </c>
      <c r="O365" s="939">
        <v>178.244</v>
      </c>
      <c r="P365" s="939"/>
      <c r="Q365" s="1053">
        <v>1175.6579999999999</v>
      </c>
      <c r="R365" s="866"/>
      <c r="S365" s="952"/>
    </row>
    <row r="366" spans="1:19" ht="14.25">
      <c r="A366" s="275"/>
      <c r="B366" s="864"/>
      <c r="C366" s="884"/>
      <c r="D366" s="865"/>
      <c r="E366" s="896"/>
      <c r="F366" s="865"/>
      <c r="G366" s="911"/>
      <c r="H366" s="910"/>
      <c r="I366" s="911"/>
      <c r="J366" s="932"/>
      <c r="K366" s="963"/>
      <c r="L366" s="932"/>
      <c r="M366" s="921"/>
      <c r="N366" s="939"/>
      <c r="O366" s="939"/>
      <c r="P366" s="939"/>
      <c r="Q366" s="1053"/>
      <c r="R366" s="866" t="s">
        <v>178</v>
      </c>
      <c r="S366" s="952">
        <v>89740.14</v>
      </c>
    </row>
    <row r="367" spans="1:19" ht="15">
      <c r="A367" s="275"/>
      <c r="B367" s="864"/>
      <c r="C367" s="884"/>
      <c r="D367" s="865"/>
      <c r="E367" s="897" t="s">
        <v>1846</v>
      </c>
      <c r="F367" s="868"/>
      <c r="G367" s="912"/>
      <c r="H367" s="912"/>
      <c r="I367" s="912"/>
      <c r="J367" s="933"/>
      <c r="K367" s="964"/>
      <c r="L367" s="933"/>
      <c r="M367" s="922"/>
      <c r="N367" s="940">
        <v>616</v>
      </c>
      <c r="O367" s="940">
        <v>708.27299999999946</v>
      </c>
      <c r="P367" s="940">
        <v>530.029</v>
      </c>
      <c r="Q367" s="1054">
        <v>3516.643</v>
      </c>
      <c r="R367" s="869"/>
      <c r="S367" s="951"/>
    </row>
    <row r="368" spans="1:19" ht="15">
      <c r="A368" s="275"/>
      <c r="B368" s="864"/>
      <c r="C368" s="886"/>
      <c r="D368" s="892" t="s">
        <v>191</v>
      </c>
      <c r="E368" s="899"/>
      <c r="F368" s="865"/>
      <c r="G368" s="910"/>
      <c r="H368" s="910"/>
      <c r="I368" s="910"/>
      <c r="J368" s="932"/>
      <c r="K368" s="965"/>
      <c r="L368" s="932"/>
      <c r="M368" s="923"/>
      <c r="N368" s="939">
        <v>616</v>
      </c>
      <c r="O368" s="939">
        <v>708.27299999999946</v>
      </c>
      <c r="P368" s="939"/>
      <c r="Q368" s="1053">
        <v>3516.643</v>
      </c>
      <c r="R368" s="866"/>
      <c r="S368" s="952"/>
    </row>
    <row r="369" spans="1:19" ht="15">
      <c r="A369" s="275"/>
      <c r="B369" s="864"/>
      <c r="C369" s="883" t="s">
        <v>1917</v>
      </c>
      <c r="D369" s="868"/>
      <c r="E369" s="901"/>
      <c r="F369" s="868"/>
      <c r="G369" s="912"/>
      <c r="H369" s="912"/>
      <c r="I369" s="912"/>
      <c r="J369" s="933"/>
      <c r="K369" s="964"/>
      <c r="L369" s="933"/>
      <c r="M369" s="922"/>
      <c r="N369" s="940">
        <v>616</v>
      </c>
      <c r="O369" s="940">
        <v>708.27299999999946</v>
      </c>
      <c r="P369" s="940"/>
      <c r="Q369" s="1054">
        <v>3516.643</v>
      </c>
      <c r="R369" s="869"/>
      <c r="S369" s="951"/>
    </row>
    <row r="370" spans="1:19" ht="14.25">
      <c r="A370" s="275"/>
      <c r="B370" s="864"/>
      <c r="C370" s="884" t="s">
        <v>1909</v>
      </c>
      <c r="D370" s="867" t="s">
        <v>167</v>
      </c>
      <c r="E370" s="900" t="s">
        <v>473</v>
      </c>
      <c r="F370" s="867"/>
      <c r="G370" s="911" t="s">
        <v>170</v>
      </c>
      <c r="H370" s="910" t="s">
        <v>170</v>
      </c>
      <c r="I370" s="911" t="s">
        <v>171</v>
      </c>
      <c r="J370" s="932" t="s">
        <v>172</v>
      </c>
      <c r="K370" s="963" t="s">
        <v>177</v>
      </c>
      <c r="L370" s="932" t="s">
        <v>365</v>
      </c>
      <c r="M370" s="921" t="s">
        <v>365</v>
      </c>
      <c r="N370" s="939">
        <v>3.4999999999999996</v>
      </c>
      <c r="O370" s="939">
        <v>3.4500000000000006</v>
      </c>
      <c r="P370" s="939"/>
      <c r="Q370" s="1053">
        <v>0</v>
      </c>
      <c r="R370" s="866"/>
      <c r="S370" s="952"/>
    </row>
    <row r="371" spans="1:19" ht="15">
      <c r="A371" s="275"/>
      <c r="B371" s="864"/>
      <c r="C371" s="884"/>
      <c r="D371" s="865"/>
      <c r="E371" s="897" t="s">
        <v>474</v>
      </c>
      <c r="F371" s="868"/>
      <c r="G371" s="912"/>
      <c r="H371" s="912"/>
      <c r="I371" s="912"/>
      <c r="J371" s="933"/>
      <c r="K371" s="964"/>
      <c r="L371" s="933"/>
      <c r="M371" s="922"/>
      <c r="N371" s="940">
        <v>3.4999999999999996</v>
      </c>
      <c r="O371" s="940">
        <v>3.4500000000000006</v>
      </c>
      <c r="P371" s="940">
        <v>0</v>
      </c>
      <c r="Q371" s="1054">
        <v>0</v>
      </c>
      <c r="R371" s="869"/>
      <c r="S371" s="951"/>
    </row>
    <row r="372" spans="1:19" ht="15">
      <c r="A372" s="275"/>
      <c r="B372" s="864"/>
      <c r="C372" s="886"/>
      <c r="D372" s="892" t="s">
        <v>191</v>
      </c>
      <c r="E372" s="899"/>
      <c r="F372" s="865"/>
      <c r="G372" s="910"/>
      <c r="H372" s="910"/>
      <c r="I372" s="910"/>
      <c r="J372" s="932"/>
      <c r="K372" s="965"/>
      <c r="L372" s="932"/>
      <c r="M372" s="923"/>
      <c r="N372" s="939">
        <v>3.4999999999999996</v>
      </c>
      <c r="O372" s="939">
        <v>3.4500000000000006</v>
      </c>
      <c r="P372" s="939"/>
      <c r="Q372" s="1053">
        <v>0</v>
      </c>
      <c r="R372" s="866"/>
      <c r="S372" s="952"/>
    </row>
    <row r="373" spans="1:19" ht="15">
      <c r="A373" s="275"/>
      <c r="B373" s="864"/>
      <c r="C373" s="883" t="s">
        <v>1910</v>
      </c>
      <c r="D373" s="868"/>
      <c r="E373" s="901"/>
      <c r="F373" s="868"/>
      <c r="G373" s="912"/>
      <c r="H373" s="912"/>
      <c r="I373" s="912"/>
      <c r="J373" s="933"/>
      <c r="K373" s="964"/>
      <c r="L373" s="933"/>
      <c r="M373" s="922"/>
      <c r="N373" s="940">
        <v>3.4999999999999996</v>
      </c>
      <c r="O373" s="940">
        <v>3.4500000000000006</v>
      </c>
      <c r="P373" s="940"/>
      <c r="Q373" s="1054">
        <v>0</v>
      </c>
      <c r="R373" s="869"/>
      <c r="S373" s="951"/>
    </row>
    <row r="374" spans="1:19" ht="28.5">
      <c r="A374" s="275"/>
      <c r="B374" s="864"/>
      <c r="C374" s="884" t="s">
        <v>1918</v>
      </c>
      <c r="D374" s="867" t="s">
        <v>167</v>
      </c>
      <c r="E374" s="898" t="s">
        <v>475</v>
      </c>
      <c r="F374" s="867"/>
      <c r="G374" s="909" t="s">
        <v>170</v>
      </c>
      <c r="H374" s="910" t="s">
        <v>170</v>
      </c>
      <c r="I374" s="909" t="s">
        <v>176</v>
      </c>
      <c r="J374" s="932" t="s">
        <v>172</v>
      </c>
      <c r="K374" s="962" t="s">
        <v>173</v>
      </c>
      <c r="L374" s="932" t="s">
        <v>2</v>
      </c>
      <c r="M374" s="920" t="s">
        <v>476</v>
      </c>
      <c r="N374" s="939">
        <v>2.0399999999999996</v>
      </c>
      <c r="O374" s="939">
        <v>1.5</v>
      </c>
      <c r="P374" s="939"/>
      <c r="Q374" s="1053">
        <v>55.47436176497456</v>
      </c>
      <c r="R374" s="866"/>
      <c r="S374" s="952"/>
    </row>
    <row r="375" spans="1:19" ht="14.25">
      <c r="A375" s="275"/>
      <c r="B375" s="864"/>
      <c r="C375" s="884"/>
      <c r="D375" s="865"/>
      <c r="E375" s="896"/>
      <c r="F375" s="865"/>
      <c r="G375" s="911"/>
      <c r="H375" s="910"/>
      <c r="I375" s="911"/>
      <c r="J375" s="932"/>
      <c r="K375" s="963"/>
      <c r="L375" s="932"/>
      <c r="M375" s="921"/>
      <c r="N375" s="939"/>
      <c r="O375" s="939"/>
      <c r="P375" s="939"/>
      <c r="Q375" s="1053"/>
      <c r="R375" s="866" t="s">
        <v>178</v>
      </c>
      <c r="S375" s="952">
        <v>4548.8899999999994</v>
      </c>
    </row>
    <row r="376" spans="1:19" ht="15">
      <c r="A376" s="275"/>
      <c r="B376" s="864"/>
      <c r="C376" s="884"/>
      <c r="D376" s="865"/>
      <c r="E376" s="897" t="s">
        <v>477</v>
      </c>
      <c r="F376" s="868"/>
      <c r="G376" s="912"/>
      <c r="H376" s="912"/>
      <c r="I376" s="912"/>
      <c r="J376" s="933"/>
      <c r="K376" s="964"/>
      <c r="L376" s="933"/>
      <c r="M376" s="922"/>
      <c r="N376" s="940">
        <v>2.0399999999999996</v>
      </c>
      <c r="O376" s="940">
        <v>1.5</v>
      </c>
      <c r="P376" s="940">
        <v>0</v>
      </c>
      <c r="Q376" s="1054">
        <v>55.47436176497456</v>
      </c>
      <c r="R376" s="869"/>
      <c r="S376" s="951"/>
    </row>
    <row r="377" spans="1:19" ht="15">
      <c r="A377" s="275"/>
      <c r="B377" s="864"/>
      <c r="C377" s="886"/>
      <c r="D377" s="892" t="s">
        <v>191</v>
      </c>
      <c r="E377" s="899"/>
      <c r="F377" s="865"/>
      <c r="G377" s="910"/>
      <c r="H377" s="910"/>
      <c r="I377" s="910"/>
      <c r="J377" s="932"/>
      <c r="K377" s="965"/>
      <c r="L377" s="932"/>
      <c r="M377" s="923"/>
      <c r="N377" s="939">
        <v>2.0399999999999996</v>
      </c>
      <c r="O377" s="939">
        <v>1.5</v>
      </c>
      <c r="P377" s="939"/>
      <c r="Q377" s="1053">
        <v>55.47436176497456</v>
      </c>
      <c r="R377" s="866"/>
      <c r="S377" s="952"/>
    </row>
    <row r="378" spans="1:19" ht="30">
      <c r="A378" s="275"/>
      <c r="B378" s="864"/>
      <c r="C378" s="883" t="s">
        <v>1919</v>
      </c>
      <c r="D378" s="868"/>
      <c r="E378" s="901"/>
      <c r="F378" s="868"/>
      <c r="G378" s="912"/>
      <c r="H378" s="912"/>
      <c r="I378" s="912"/>
      <c r="J378" s="933"/>
      <c r="K378" s="964"/>
      <c r="L378" s="933"/>
      <c r="M378" s="922"/>
      <c r="N378" s="940">
        <v>2.0399999999999996</v>
      </c>
      <c r="O378" s="940">
        <v>1.5</v>
      </c>
      <c r="P378" s="940"/>
      <c r="Q378" s="1054">
        <v>55.47436176497456</v>
      </c>
      <c r="R378" s="869"/>
      <c r="S378" s="951"/>
    </row>
    <row r="379" spans="1:19" ht="14.25">
      <c r="A379" s="275"/>
      <c r="B379" s="864"/>
      <c r="C379" s="884" t="s">
        <v>2077</v>
      </c>
      <c r="D379" s="867" t="s">
        <v>167</v>
      </c>
      <c r="E379" s="900" t="s">
        <v>343</v>
      </c>
      <c r="F379" s="867"/>
      <c r="G379" s="911" t="s">
        <v>170</v>
      </c>
      <c r="H379" s="910" t="s">
        <v>170</v>
      </c>
      <c r="I379" s="911" t="s">
        <v>171</v>
      </c>
      <c r="J379" s="932" t="s">
        <v>172</v>
      </c>
      <c r="K379" s="963" t="s">
        <v>177</v>
      </c>
      <c r="L379" s="932" t="s">
        <v>344</v>
      </c>
      <c r="M379" s="921" t="s">
        <v>344</v>
      </c>
      <c r="N379" s="939">
        <v>1.45</v>
      </c>
      <c r="O379" s="939">
        <v>1</v>
      </c>
      <c r="P379" s="939"/>
      <c r="Q379" s="1053">
        <v>0</v>
      </c>
      <c r="R379" s="866"/>
      <c r="S379" s="952"/>
    </row>
    <row r="380" spans="1:19" ht="15">
      <c r="A380" s="275"/>
      <c r="B380" s="864"/>
      <c r="C380" s="884"/>
      <c r="D380" s="865"/>
      <c r="E380" s="897" t="s">
        <v>345</v>
      </c>
      <c r="F380" s="868"/>
      <c r="G380" s="912"/>
      <c r="H380" s="912"/>
      <c r="I380" s="912"/>
      <c r="J380" s="933"/>
      <c r="K380" s="964"/>
      <c r="L380" s="933"/>
      <c r="M380" s="922"/>
      <c r="N380" s="940">
        <v>1.45</v>
      </c>
      <c r="O380" s="940">
        <v>1</v>
      </c>
      <c r="P380" s="940">
        <v>0</v>
      </c>
      <c r="Q380" s="1054">
        <v>0</v>
      </c>
      <c r="R380" s="869"/>
      <c r="S380" s="951"/>
    </row>
    <row r="381" spans="1:19" ht="14.25">
      <c r="A381" s="275"/>
      <c r="B381" s="864"/>
      <c r="C381" s="884"/>
      <c r="D381" s="865"/>
      <c r="E381" s="900" t="s">
        <v>346</v>
      </c>
      <c r="F381" s="867"/>
      <c r="G381" s="911" t="s">
        <v>170</v>
      </c>
      <c r="H381" s="910" t="s">
        <v>170</v>
      </c>
      <c r="I381" s="911" t="s">
        <v>171</v>
      </c>
      <c r="J381" s="932" t="s">
        <v>172</v>
      </c>
      <c r="K381" s="963" t="s">
        <v>173</v>
      </c>
      <c r="L381" s="932" t="s">
        <v>347</v>
      </c>
      <c r="M381" s="921" t="s">
        <v>348</v>
      </c>
      <c r="N381" s="939">
        <v>6.1099999999999985</v>
      </c>
      <c r="O381" s="939">
        <v>4.16</v>
      </c>
      <c r="P381" s="939"/>
      <c r="Q381" s="1053">
        <v>0</v>
      </c>
      <c r="R381" s="866"/>
      <c r="S381" s="952"/>
    </row>
    <row r="382" spans="1:19" ht="15">
      <c r="A382" s="275"/>
      <c r="B382" s="864"/>
      <c r="C382" s="884"/>
      <c r="D382" s="865"/>
      <c r="E382" s="897" t="s">
        <v>349</v>
      </c>
      <c r="F382" s="868"/>
      <c r="G382" s="912"/>
      <c r="H382" s="912"/>
      <c r="I382" s="912"/>
      <c r="J382" s="933"/>
      <c r="K382" s="964"/>
      <c r="L382" s="933"/>
      <c r="M382" s="922"/>
      <c r="N382" s="940">
        <v>6.1099999999999985</v>
      </c>
      <c r="O382" s="940">
        <v>4.16</v>
      </c>
      <c r="P382" s="940">
        <v>0</v>
      </c>
      <c r="Q382" s="1054">
        <v>0</v>
      </c>
      <c r="R382" s="869"/>
      <c r="S382" s="951"/>
    </row>
    <row r="383" spans="1:19" ht="15">
      <c r="A383" s="275"/>
      <c r="B383" s="864"/>
      <c r="C383" s="884"/>
      <c r="D383" s="892" t="s">
        <v>191</v>
      </c>
      <c r="E383" s="899"/>
      <c r="F383" s="865"/>
      <c r="G383" s="910"/>
      <c r="H383" s="910"/>
      <c r="I383" s="910"/>
      <c r="J383" s="932"/>
      <c r="K383" s="965"/>
      <c r="L383" s="932"/>
      <c r="M383" s="923"/>
      <c r="N383" s="939">
        <v>7.5599999999999978</v>
      </c>
      <c r="O383" s="939">
        <v>5.16</v>
      </c>
      <c r="P383" s="939"/>
      <c r="Q383" s="1053">
        <v>0</v>
      </c>
      <c r="R383" s="866"/>
      <c r="S383" s="952"/>
    </row>
    <row r="384" spans="1:19" ht="14.25">
      <c r="A384" s="275"/>
      <c r="B384" s="864"/>
      <c r="C384" s="884"/>
      <c r="D384" s="867" t="s">
        <v>192</v>
      </c>
      <c r="E384" s="900" t="s">
        <v>351</v>
      </c>
      <c r="F384" s="867"/>
      <c r="G384" s="911" t="s">
        <v>194</v>
      </c>
      <c r="H384" s="910" t="s">
        <v>194</v>
      </c>
      <c r="I384" s="911" t="s">
        <v>171</v>
      </c>
      <c r="J384" s="932" t="s">
        <v>172</v>
      </c>
      <c r="K384" s="963" t="s">
        <v>173</v>
      </c>
      <c r="L384" s="932" t="s">
        <v>347</v>
      </c>
      <c r="M384" s="921" t="s">
        <v>348</v>
      </c>
      <c r="N384" s="939">
        <v>3.9000000000000008</v>
      </c>
      <c r="O384" s="939">
        <v>3.9000000000000008</v>
      </c>
      <c r="P384" s="939"/>
      <c r="Q384" s="1053">
        <v>13715.579707972876</v>
      </c>
      <c r="R384" s="866"/>
      <c r="S384" s="952"/>
    </row>
    <row r="385" spans="1:19" ht="15">
      <c r="A385" s="275"/>
      <c r="B385" s="864"/>
      <c r="C385" s="884"/>
      <c r="D385" s="865"/>
      <c r="E385" s="897" t="s">
        <v>352</v>
      </c>
      <c r="F385" s="868"/>
      <c r="G385" s="912"/>
      <c r="H385" s="912"/>
      <c r="I385" s="912"/>
      <c r="J385" s="933"/>
      <c r="K385" s="964"/>
      <c r="L385" s="933"/>
      <c r="M385" s="922"/>
      <c r="N385" s="940">
        <v>3.9000000000000008</v>
      </c>
      <c r="O385" s="940">
        <v>3.9000000000000008</v>
      </c>
      <c r="P385" s="940">
        <v>0</v>
      </c>
      <c r="Q385" s="1054">
        <v>13715.579707972876</v>
      </c>
      <c r="R385" s="869"/>
      <c r="S385" s="951"/>
    </row>
    <row r="386" spans="1:19" ht="15">
      <c r="A386" s="275"/>
      <c r="B386" s="864"/>
      <c r="C386" s="886"/>
      <c r="D386" s="892" t="s">
        <v>204</v>
      </c>
      <c r="E386" s="899"/>
      <c r="F386" s="865"/>
      <c r="G386" s="910"/>
      <c r="H386" s="910"/>
      <c r="I386" s="910"/>
      <c r="J386" s="932"/>
      <c r="K386" s="965"/>
      <c r="L386" s="932"/>
      <c r="M386" s="923"/>
      <c r="N386" s="939">
        <v>3.9000000000000008</v>
      </c>
      <c r="O386" s="939">
        <v>3.9000000000000008</v>
      </c>
      <c r="P386" s="939"/>
      <c r="Q386" s="1053">
        <v>13715.579707972876</v>
      </c>
      <c r="R386" s="866"/>
      <c r="S386" s="952"/>
    </row>
    <row r="387" spans="1:19" ht="30">
      <c r="A387" s="275"/>
      <c r="B387" s="864"/>
      <c r="C387" s="883" t="s">
        <v>2078</v>
      </c>
      <c r="D387" s="868"/>
      <c r="E387" s="901"/>
      <c r="F387" s="868"/>
      <c r="G387" s="912"/>
      <c r="H387" s="912"/>
      <c r="I387" s="912"/>
      <c r="J387" s="933"/>
      <c r="K387" s="964"/>
      <c r="L387" s="933"/>
      <c r="M387" s="922"/>
      <c r="N387" s="940">
        <v>11.45999999999999</v>
      </c>
      <c r="O387" s="940">
        <v>9.0599999999999987</v>
      </c>
      <c r="P387" s="940"/>
      <c r="Q387" s="1054">
        <v>13715.579707972876</v>
      </c>
      <c r="R387" s="869"/>
      <c r="S387" s="951"/>
    </row>
    <row r="388" spans="1:19" ht="14.25">
      <c r="A388" s="275"/>
      <c r="B388" s="864"/>
      <c r="C388" s="884" t="s">
        <v>2079</v>
      </c>
      <c r="D388" s="867" t="s">
        <v>167</v>
      </c>
      <c r="E388" s="898" t="s">
        <v>1710</v>
      </c>
      <c r="F388" s="867"/>
      <c r="G388" s="909" t="s">
        <v>170</v>
      </c>
      <c r="H388" s="910" t="s">
        <v>170</v>
      </c>
      <c r="I388" s="909" t="s">
        <v>171</v>
      </c>
      <c r="J388" s="932" t="s">
        <v>172</v>
      </c>
      <c r="K388" s="962" t="s">
        <v>173</v>
      </c>
      <c r="L388" s="932" t="s">
        <v>344</v>
      </c>
      <c r="M388" s="920" t="s">
        <v>359</v>
      </c>
      <c r="N388" s="939">
        <v>1.089</v>
      </c>
      <c r="O388" s="939">
        <v>0.871</v>
      </c>
      <c r="P388" s="939"/>
      <c r="Q388" s="1053">
        <v>4430.4979999999996</v>
      </c>
      <c r="R388" s="866"/>
      <c r="S388" s="952"/>
    </row>
    <row r="389" spans="1:19" ht="14.25">
      <c r="A389" s="275"/>
      <c r="B389" s="864"/>
      <c r="C389" s="884"/>
      <c r="D389" s="865"/>
      <c r="E389" s="896"/>
      <c r="F389" s="865"/>
      <c r="G389" s="911"/>
      <c r="H389" s="910"/>
      <c r="I389" s="911"/>
      <c r="J389" s="932"/>
      <c r="K389" s="963"/>
      <c r="L389" s="932"/>
      <c r="M389" s="921"/>
      <c r="N389" s="939"/>
      <c r="O389" s="939"/>
      <c r="P389" s="939"/>
      <c r="Q389" s="1053"/>
      <c r="R389" s="866" t="s">
        <v>178</v>
      </c>
      <c r="S389" s="952">
        <v>228950</v>
      </c>
    </row>
    <row r="390" spans="1:19" ht="15">
      <c r="A390" s="275"/>
      <c r="B390" s="864"/>
      <c r="C390" s="884"/>
      <c r="D390" s="865"/>
      <c r="E390" s="897" t="s">
        <v>1711</v>
      </c>
      <c r="F390" s="868"/>
      <c r="G390" s="912"/>
      <c r="H390" s="912"/>
      <c r="I390" s="912"/>
      <c r="J390" s="933"/>
      <c r="K390" s="964"/>
      <c r="L390" s="933"/>
      <c r="M390" s="922"/>
      <c r="N390" s="940">
        <v>1.089</v>
      </c>
      <c r="O390" s="940">
        <v>0.871</v>
      </c>
      <c r="P390" s="940">
        <v>0.17499999999999999</v>
      </c>
      <c r="Q390" s="1054">
        <v>4430.4979999999996</v>
      </c>
      <c r="R390" s="869"/>
      <c r="S390" s="951"/>
    </row>
    <row r="391" spans="1:19" ht="14.25">
      <c r="A391" s="276"/>
      <c r="B391" s="864"/>
      <c r="C391" s="884"/>
      <c r="D391" s="865"/>
      <c r="E391" s="898" t="s">
        <v>1712</v>
      </c>
      <c r="F391" s="867"/>
      <c r="G391" s="909" t="s">
        <v>170</v>
      </c>
      <c r="H391" s="910" t="s">
        <v>170</v>
      </c>
      <c r="I391" s="909" t="s">
        <v>171</v>
      </c>
      <c r="J391" s="932" t="s">
        <v>172</v>
      </c>
      <c r="K391" s="962" t="s">
        <v>173</v>
      </c>
      <c r="L391" s="932" t="s">
        <v>344</v>
      </c>
      <c r="M391" s="920" t="s">
        <v>359</v>
      </c>
      <c r="N391" s="939">
        <v>2.3449999999999998</v>
      </c>
      <c r="O391" s="939">
        <v>1.8760000000000003</v>
      </c>
      <c r="P391" s="939"/>
      <c r="Q391" s="1053">
        <v>6777.2010000000009</v>
      </c>
      <c r="R391" s="866"/>
      <c r="S391" s="952"/>
    </row>
    <row r="392" spans="1:19" ht="14.25">
      <c r="A392" s="275"/>
      <c r="B392" s="864"/>
      <c r="C392" s="884"/>
      <c r="D392" s="865"/>
      <c r="E392" s="896"/>
      <c r="F392" s="865"/>
      <c r="G392" s="911"/>
      <c r="H392" s="910"/>
      <c r="I392" s="911"/>
      <c r="J392" s="932"/>
      <c r="K392" s="963"/>
      <c r="L392" s="932"/>
      <c r="M392" s="921"/>
      <c r="N392" s="939"/>
      <c r="O392" s="939"/>
      <c r="P392" s="939"/>
      <c r="Q392" s="1053"/>
      <c r="R392" s="866" t="s">
        <v>178</v>
      </c>
      <c r="S392" s="952">
        <v>485801</v>
      </c>
    </row>
    <row r="393" spans="1:19" ht="15">
      <c r="A393" s="275"/>
      <c r="B393" s="864"/>
      <c r="C393" s="884"/>
      <c r="D393" s="865"/>
      <c r="E393" s="897" t="s">
        <v>1713</v>
      </c>
      <c r="F393" s="868"/>
      <c r="G393" s="912"/>
      <c r="H393" s="912"/>
      <c r="I393" s="912"/>
      <c r="J393" s="933"/>
      <c r="K393" s="964"/>
      <c r="L393" s="933"/>
      <c r="M393" s="922"/>
      <c r="N393" s="940">
        <v>2.3449999999999998</v>
      </c>
      <c r="O393" s="940">
        <v>1.8760000000000003</v>
      </c>
      <c r="P393" s="940">
        <v>0.57999999999999996</v>
      </c>
      <c r="Q393" s="1054">
        <v>6777.2010000000009</v>
      </c>
      <c r="R393" s="869"/>
      <c r="S393" s="951"/>
    </row>
    <row r="394" spans="1:19" ht="15">
      <c r="A394" s="275"/>
      <c r="B394" s="864"/>
      <c r="C394" s="886"/>
      <c r="D394" s="892" t="s">
        <v>191</v>
      </c>
      <c r="E394" s="899"/>
      <c r="F394" s="865"/>
      <c r="G394" s="910"/>
      <c r="H394" s="910"/>
      <c r="I394" s="910"/>
      <c r="J394" s="932"/>
      <c r="K394" s="965"/>
      <c r="L394" s="932"/>
      <c r="M394" s="923"/>
      <c r="N394" s="939">
        <v>3.4339999999999988</v>
      </c>
      <c r="O394" s="939">
        <v>2.7470000000000012</v>
      </c>
      <c r="P394" s="939"/>
      <c r="Q394" s="1053">
        <v>11207.698999999999</v>
      </c>
      <c r="R394" s="866"/>
      <c r="S394" s="952"/>
    </row>
    <row r="395" spans="1:19" ht="15">
      <c r="A395" s="275"/>
      <c r="B395" s="864"/>
      <c r="C395" s="883" t="s">
        <v>2080</v>
      </c>
      <c r="D395" s="868"/>
      <c r="E395" s="901"/>
      <c r="F395" s="868"/>
      <c r="G395" s="912"/>
      <c r="H395" s="912"/>
      <c r="I395" s="912"/>
      <c r="J395" s="933"/>
      <c r="K395" s="964"/>
      <c r="L395" s="933"/>
      <c r="M395" s="922"/>
      <c r="N395" s="940">
        <v>3.4339999999999988</v>
      </c>
      <c r="O395" s="940">
        <v>2.7470000000000012</v>
      </c>
      <c r="P395" s="940"/>
      <c r="Q395" s="1054">
        <v>11207.698999999999</v>
      </c>
      <c r="R395" s="869"/>
      <c r="S395" s="951"/>
    </row>
    <row r="396" spans="1:19" ht="14.25">
      <c r="A396" s="275"/>
      <c r="B396" s="864"/>
      <c r="C396" s="884" t="s">
        <v>2081</v>
      </c>
      <c r="D396" s="867" t="s">
        <v>167</v>
      </c>
      <c r="E396" s="900" t="s">
        <v>341</v>
      </c>
      <c r="F396" s="867"/>
      <c r="G396" s="911" t="s">
        <v>170</v>
      </c>
      <c r="H396" s="910" t="s">
        <v>170</v>
      </c>
      <c r="I396" s="911" t="s">
        <v>176</v>
      </c>
      <c r="J396" s="932" t="s">
        <v>172</v>
      </c>
      <c r="K396" s="963" t="s">
        <v>177</v>
      </c>
      <c r="L396" s="932" t="s">
        <v>2</v>
      </c>
      <c r="M396" s="921" t="s">
        <v>2</v>
      </c>
      <c r="N396" s="939">
        <v>1.06</v>
      </c>
      <c r="O396" s="939">
        <v>0</v>
      </c>
      <c r="P396" s="939"/>
      <c r="Q396" s="1053">
        <v>0</v>
      </c>
      <c r="R396" s="866"/>
      <c r="S396" s="952"/>
    </row>
    <row r="397" spans="1:19" ht="15">
      <c r="A397" s="275"/>
      <c r="B397" s="864"/>
      <c r="C397" s="884"/>
      <c r="D397" s="865"/>
      <c r="E397" s="897" t="s">
        <v>342</v>
      </c>
      <c r="F397" s="868"/>
      <c r="G397" s="912"/>
      <c r="H397" s="912"/>
      <c r="I397" s="912"/>
      <c r="J397" s="933"/>
      <c r="K397" s="964"/>
      <c r="L397" s="933"/>
      <c r="M397" s="922"/>
      <c r="N397" s="940">
        <v>1.06</v>
      </c>
      <c r="O397" s="940">
        <v>0</v>
      </c>
      <c r="P397" s="940">
        <v>0</v>
      </c>
      <c r="Q397" s="1054">
        <v>0</v>
      </c>
      <c r="R397" s="869"/>
      <c r="S397" s="951"/>
    </row>
    <row r="398" spans="1:19" ht="15">
      <c r="A398" s="275"/>
      <c r="B398" s="864"/>
      <c r="C398" s="886"/>
      <c r="D398" s="892" t="s">
        <v>191</v>
      </c>
      <c r="E398" s="899"/>
      <c r="F398" s="865"/>
      <c r="G398" s="910"/>
      <c r="H398" s="910"/>
      <c r="I398" s="910"/>
      <c r="J398" s="932"/>
      <c r="K398" s="965"/>
      <c r="L398" s="932"/>
      <c r="M398" s="923"/>
      <c r="N398" s="939">
        <v>1.06</v>
      </c>
      <c r="O398" s="939">
        <v>0</v>
      </c>
      <c r="P398" s="939"/>
      <c r="Q398" s="1053">
        <v>0</v>
      </c>
      <c r="R398" s="866"/>
      <c r="S398" s="952"/>
    </row>
    <row r="399" spans="1:19" ht="15">
      <c r="A399" s="275"/>
      <c r="B399" s="864"/>
      <c r="C399" s="883" t="s">
        <v>2082</v>
      </c>
      <c r="D399" s="868"/>
      <c r="E399" s="901"/>
      <c r="F399" s="868"/>
      <c r="G399" s="912"/>
      <c r="H399" s="912"/>
      <c r="I399" s="912"/>
      <c r="J399" s="933"/>
      <c r="K399" s="964"/>
      <c r="L399" s="933"/>
      <c r="M399" s="922"/>
      <c r="N399" s="940">
        <v>1.06</v>
      </c>
      <c r="O399" s="940">
        <v>0</v>
      </c>
      <c r="P399" s="940"/>
      <c r="Q399" s="1054">
        <v>0</v>
      </c>
      <c r="R399" s="869"/>
      <c r="S399" s="951"/>
    </row>
    <row r="400" spans="1:19" ht="14.25">
      <c r="A400" s="275"/>
      <c r="B400" s="864"/>
      <c r="C400" s="884" t="s">
        <v>2073</v>
      </c>
      <c r="D400" s="867" t="s">
        <v>167</v>
      </c>
      <c r="E400" s="898" t="s">
        <v>353</v>
      </c>
      <c r="F400" s="867"/>
      <c r="G400" s="909" t="s">
        <v>170</v>
      </c>
      <c r="H400" s="910" t="s">
        <v>170</v>
      </c>
      <c r="I400" s="909" t="s">
        <v>171</v>
      </c>
      <c r="J400" s="932" t="s">
        <v>172</v>
      </c>
      <c r="K400" s="962" t="s">
        <v>173</v>
      </c>
      <c r="L400" s="932" t="s">
        <v>354</v>
      </c>
      <c r="M400" s="920" t="s">
        <v>355</v>
      </c>
      <c r="N400" s="939">
        <v>9.1999999999999993</v>
      </c>
      <c r="O400" s="939">
        <v>5.0999999999999988</v>
      </c>
      <c r="P400" s="939"/>
      <c r="Q400" s="1053">
        <v>99.487045530406562</v>
      </c>
      <c r="R400" s="866"/>
      <c r="S400" s="952"/>
    </row>
    <row r="401" spans="1:19" ht="14.25">
      <c r="A401" s="275"/>
      <c r="B401" s="864"/>
      <c r="C401" s="884"/>
      <c r="D401" s="865"/>
      <c r="E401" s="896"/>
      <c r="F401" s="865"/>
      <c r="G401" s="911"/>
      <c r="H401" s="910"/>
      <c r="I401" s="911"/>
      <c r="J401" s="932"/>
      <c r="K401" s="963"/>
      <c r="L401" s="932"/>
      <c r="M401" s="921"/>
      <c r="N401" s="939"/>
      <c r="O401" s="939"/>
      <c r="P401" s="939"/>
      <c r="Q401" s="1053"/>
      <c r="R401" s="866" t="s">
        <v>178</v>
      </c>
      <c r="S401" s="952">
        <v>8157.9299999999985</v>
      </c>
    </row>
    <row r="402" spans="1:19" ht="15">
      <c r="A402" s="275"/>
      <c r="B402" s="864"/>
      <c r="C402" s="884"/>
      <c r="D402" s="865"/>
      <c r="E402" s="897" t="s">
        <v>356</v>
      </c>
      <c r="F402" s="868"/>
      <c r="G402" s="912"/>
      <c r="H402" s="912"/>
      <c r="I402" s="912"/>
      <c r="J402" s="933"/>
      <c r="K402" s="964"/>
      <c r="L402" s="933"/>
      <c r="M402" s="922"/>
      <c r="N402" s="940">
        <v>9.1999999999999993</v>
      </c>
      <c r="O402" s="940">
        <v>5.0999999999999988</v>
      </c>
      <c r="P402" s="940">
        <v>0</v>
      </c>
      <c r="Q402" s="1054">
        <v>99.487045530406562</v>
      </c>
      <c r="R402" s="869"/>
      <c r="S402" s="951"/>
    </row>
    <row r="403" spans="1:19" ht="14.25">
      <c r="A403" s="275"/>
      <c r="B403" s="864"/>
      <c r="C403" s="884"/>
      <c r="D403" s="865"/>
      <c r="E403" s="898" t="s">
        <v>357</v>
      </c>
      <c r="F403" s="867"/>
      <c r="G403" s="909" t="s">
        <v>170</v>
      </c>
      <c r="H403" s="910" t="s">
        <v>170</v>
      </c>
      <c r="I403" s="909" t="s">
        <v>171</v>
      </c>
      <c r="J403" s="932" t="s">
        <v>172</v>
      </c>
      <c r="K403" s="962" t="s">
        <v>173</v>
      </c>
      <c r="L403" s="932" t="s">
        <v>347</v>
      </c>
      <c r="M403" s="920" t="s">
        <v>348</v>
      </c>
      <c r="N403" s="939">
        <v>5.0999999999999988</v>
      </c>
      <c r="O403" s="939">
        <v>4.5</v>
      </c>
      <c r="P403" s="939"/>
      <c r="Q403" s="1053">
        <v>0</v>
      </c>
      <c r="R403" s="866"/>
      <c r="S403" s="952"/>
    </row>
    <row r="404" spans="1:19" ht="14.25">
      <c r="A404" s="275"/>
      <c r="B404" s="864"/>
      <c r="C404" s="884"/>
      <c r="D404" s="865"/>
      <c r="E404" s="896"/>
      <c r="F404" s="865"/>
      <c r="G404" s="911"/>
      <c r="H404" s="910"/>
      <c r="I404" s="911"/>
      <c r="J404" s="932"/>
      <c r="K404" s="963"/>
      <c r="L404" s="932"/>
      <c r="M404" s="921"/>
      <c r="N404" s="939"/>
      <c r="O404" s="939"/>
      <c r="P404" s="939"/>
      <c r="Q404" s="1053"/>
      <c r="R404" s="866" t="s">
        <v>178</v>
      </c>
      <c r="S404" s="952">
        <v>0</v>
      </c>
    </row>
    <row r="405" spans="1:19" ht="15">
      <c r="A405" s="275"/>
      <c r="B405" s="864"/>
      <c r="C405" s="884"/>
      <c r="D405" s="865"/>
      <c r="E405" s="897" t="s">
        <v>358</v>
      </c>
      <c r="F405" s="868"/>
      <c r="G405" s="912"/>
      <c r="H405" s="912"/>
      <c r="I405" s="912"/>
      <c r="J405" s="933"/>
      <c r="K405" s="964"/>
      <c r="L405" s="933"/>
      <c r="M405" s="922"/>
      <c r="N405" s="940">
        <v>5.0999999999999988</v>
      </c>
      <c r="O405" s="940">
        <v>4.5</v>
      </c>
      <c r="P405" s="940">
        <v>0</v>
      </c>
      <c r="Q405" s="1054">
        <v>0</v>
      </c>
      <c r="R405" s="869"/>
      <c r="S405" s="951"/>
    </row>
    <row r="406" spans="1:19" ht="15">
      <c r="A406" s="275"/>
      <c r="B406" s="864"/>
      <c r="C406" s="886"/>
      <c r="D406" s="892" t="s">
        <v>191</v>
      </c>
      <c r="E406" s="899"/>
      <c r="F406" s="865"/>
      <c r="G406" s="910"/>
      <c r="H406" s="910"/>
      <c r="I406" s="910"/>
      <c r="J406" s="932"/>
      <c r="K406" s="965"/>
      <c r="L406" s="932"/>
      <c r="M406" s="923"/>
      <c r="N406" s="939">
        <v>14.300000000000008</v>
      </c>
      <c r="O406" s="939">
        <v>9.5999999999999979</v>
      </c>
      <c r="P406" s="939"/>
      <c r="Q406" s="1053">
        <v>99.487045530406562</v>
      </c>
      <c r="R406" s="866"/>
      <c r="S406" s="952"/>
    </row>
    <row r="407" spans="1:19" ht="15">
      <c r="A407" s="275"/>
      <c r="B407" s="870"/>
      <c r="C407" s="883" t="s">
        <v>2074</v>
      </c>
      <c r="D407" s="868"/>
      <c r="E407" s="901"/>
      <c r="F407" s="868"/>
      <c r="G407" s="912"/>
      <c r="H407" s="912"/>
      <c r="I407" s="912"/>
      <c r="J407" s="933"/>
      <c r="K407" s="964"/>
      <c r="L407" s="933"/>
      <c r="M407" s="922"/>
      <c r="N407" s="940">
        <v>14.300000000000008</v>
      </c>
      <c r="O407" s="940">
        <v>9.5999999999999979</v>
      </c>
      <c r="P407" s="940"/>
      <c r="Q407" s="1054">
        <v>99.487045530406562</v>
      </c>
      <c r="R407" s="869"/>
      <c r="S407" s="951"/>
    </row>
    <row r="408" spans="1:19" ht="15">
      <c r="A408" s="275"/>
      <c r="B408" s="871" t="s">
        <v>478</v>
      </c>
      <c r="C408" s="887"/>
      <c r="D408" s="872"/>
      <c r="E408" s="902"/>
      <c r="F408" s="872"/>
      <c r="G408" s="913"/>
      <c r="H408" s="913"/>
      <c r="I408" s="913"/>
      <c r="J408" s="934"/>
      <c r="K408" s="966"/>
      <c r="L408" s="934"/>
      <c r="M408" s="924"/>
      <c r="N408" s="941">
        <v>991.94299999999998</v>
      </c>
      <c r="O408" s="941">
        <v>1048.1589999999985</v>
      </c>
      <c r="P408" s="941"/>
      <c r="Q408" s="1055">
        <v>1169231.7211152681</v>
      </c>
      <c r="R408" s="873"/>
      <c r="S408" s="953"/>
    </row>
    <row r="409" spans="1:19" ht="15">
      <c r="A409" s="275"/>
      <c r="B409" s="874" t="s">
        <v>3</v>
      </c>
      <c r="C409" s="884" t="s">
        <v>479</v>
      </c>
      <c r="D409" s="867" t="s">
        <v>167</v>
      </c>
      <c r="E409" s="898" t="s">
        <v>480</v>
      </c>
      <c r="F409" s="867"/>
      <c r="G409" s="909" t="s">
        <v>170</v>
      </c>
      <c r="H409" s="910" t="s">
        <v>170</v>
      </c>
      <c r="I409" s="909" t="s">
        <v>171</v>
      </c>
      <c r="J409" s="932" t="s">
        <v>172</v>
      </c>
      <c r="K409" s="962" t="s">
        <v>173</v>
      </c>
      <c r="L409" s="932" t="s">
        <v>481</v>
      </c>
      <c r="M409" s="920" t="s">
        <v>482</v>
      </c>
      <c r="N409" s="939">
        <v>4</v>
      </c>
      <c r="O409" s="939">
        <v>3.1999999999999997</v>
      </c>
      <c r="P409" s="939"/>
      <c r="Q409" s="1053">
        <v>445.03999999999996</v>
      </c>
      <c r="R409" s="866"/>
      <c r="S409" s="952"/>
    </row>
    <row r="410" spans="1:19" ht="14.25">
      <c r="A410" s="275"/>
      <c r="B410" s="864"/>
      <c r="C410" s="884"/>
      <c r="D410" s="865"/>
      <c r="E410" s="896"/>
      <c r="F410" s="865"/>
      <c r="G410" s="911"/>
      <c r="H410" s="910"/>
      <c r="I410" s="911"/>
      <c r="J410" s="932"/>
      <c r="K410" s="963"/>
      <c r="L410" s="932"/>
      <c r="M410" s="921"/>
      <c r="N410" s="939"/>
      <c r="O410" s="939"/>
      <c r="P410" s="939"/>
      <c r="Q410" s="1053"/>
      <c r="R410" s="866" t="s">
        <v>178</v>
      </c>
      <c r="S410" s="952">
        <v>34427.5</v>
      </c>
    </row>
    <row r="411" spans="1:19" ht="15">
      <c r="A411" s="275"/>
      <c r="B411" s="864"/>
      <c r="C411" s="884"/>
      <c r="D411" s="865"/>
      <c r="E411" s="897" t="s">
        <v>483</v>
      </c>
      <c r="F411" s="868"/>
      <c r="G411" s="912"/>
      <c r="H411" s="912"/>
      <c r="I411" s="912"/>
      <c r="J411" s="933"/>
      <c r="K411" s="964"/>
      <c r="L411" s="933"/>
      <c r="M411" s="922"/>
      <c r="N411" s="940">
        <v>4</v>
      </c>
      <c r="O411" s="940">
        <v>3.1999999999999997</v>
      </c>
      <c r="P411" s="940">
        <v>1.4</v>
      </c>
      <c r="Q411" s="1054">
        <v>445.03999999999996</v>
      </c>
      <c r="R411" s="869"/>
      <c r="S411" s="951"/>
    </row>
    <row r="412" spans="1:19" ht="15">
      <c r="A412" s="275"/>
      <c r="B412" s="864"/>
      <c r="C412" s="886"/>
      <c r="D412" s="892" t="s">
        <v>191</v>
      </c>
      <c r="E412" s="899"/>
      <c r="F412" s="865"/>
      <c r="G412" s="910"/>
      <c r="H412" s="910"/>
      <c r="I412" s="910"/>
      <c r="J412" s="932"/>
      <c r="K412" s="965"/>
      <c r="L412" s="932"/>
      <c r="M412" s="923"/>
      <c r="N412" s="939">
        <v>4</v>
      </c>
      <c r="O412" s="939">
        <v>3.1999999999999997</v>
      </c>
      <c r="P412" s="939"/>
      <c r="Q412" s="1053">
        <v>445.03999999999996</v>
      </c>
      <c r="R412" s="866"/>
      <c r="S412" s="952"/>
    </row>
    <row r="413" spans="1:19" ht="15">
      <c r="A413" s="275"/>
      <c r="B413" s="864"/>
      <c r="C413" s="883" t="s">
        <v>484</v>
      </c>
      <c r="D413" s="868"/>
      <c r="E413" s="901"/>
      <c r="F413" s="868"/>
      <c r="G413" s="912"/>
      <c r="H413" s="912"/>
      <c r="I413" s="912"/>
      <c r="J413" s="933"/>
      <c r="K413" s="964"/>
      <c r="L413" s="933"/>
      <c r="M413" s="922"/>
      <c r="N413" s="940">
        <v>4</v>
      </c>
      <c r="O413" s="940">
        <v>3.1999999999999997</v>
      </c>
      <c r="P413" s="940"/>
      <c r="Q413" s="1054">
        <v>445.03999999999996</v>
      </c>
      <c r="R413" s="869"/>
      <c r="S413" s="951"/>
    </row>
    <row r="414" spans="1:19" ht="14.25">
      <c r="A414" s="275"/>
      <c r="B414" s="864"/>
      <c r="C414" s="884" t="s">
        <v>489</v>
      </c>
      <c r="D414" s="867" t="s">
        <v>192</v>
      </c>
      <c r="E414" s="898" t="s">
        <v>1920</v>
      </c>
      <c r="F414" s="867" t="s">
        <v>1921</v>
      </c>
      <c r="G414" s="909" t="s">
        <v>194</v>
      </c>
      <c r="H414" s="910" t="s">
        <v>194</v>
      </c>
      <c r="I414" s="909" t="s">
        <v>176</v>
      </c>
      <c r="J414" s="932" t="s">
        <v>172</v>
      </c>
      <c r="K414" s="962" t="s">
        <v>173</v>
      </c>
      <c r="L414" s="932" t="s">
        <v>481</v>
      </c>
      <c r="M414" s="920" t="s">
        <v>1922</v>
      </c>
      <c r="N414" s="939">
        <v>0.11000000000000003</v>
      </c>
      <c r="O414" s="939">
        <v>9.2000000000000012E-2</v>
      </c>
      <c r="P414" s="939"/>
      <c r="Q414" s="1053">
        <v>509.97</v>
      </c>
      <c r="R414" s="866"/>
      <c r="S414" s="952"/>
    </row>
    <row r="415" spans="1:19" ht="14.25">
      <c r="A415" s="275"/>
      <c r="B415" s="864"/>
      <c r="C415" s="884"/>
      <c r="D415" s="865"/>
      <c r="E415" s="896"/>
      <c r="F415" s="867" t="s">
        <v>1923</v>
      </c>
      <c r="G415" s="911" t="s">
        <v>194</v>
      </c>
      <c r="H415" s="910" t="s">
        <v>194</v>
      </c>
      <c r="I415" s="911" t="s">
        <v>176</v>
      </c>
      <c r="J415" s="932" t="s">
        <v>172</v>
      </c>
      <c r="K415" s="963" t="s">
        <v>173</v>
      </c>
      <c r="L415" s="932" t="s">
        <v>481</v>
      </c>
      <c r="M415" s="921" t="s">
        <v>1922</v>
      </c>
      <c r="N415" s="939">
        <v>0.11000000000000003</v>
      </c>
      <c r="O415" s="939">
        <v>9.3000000000000027E-2</v>
      </c>
      <c r="P415" s="939"/>
      <c r="Q415" s="1053">
        <v>349.39200000000005</v>
      </c>
      <c r="R415" s="866"/>
      <c r="S415" s="952"/>
    </row>
    <row r="416" spans="1:19" ht="15">
      <c r="A416" s="275"/>
      <c r="B416" s="864"/>
      <c r="C416" s="884"/>
      <c r="D416" s="865"/>
      <c r="E416" s="897" t="s">
        <v>1924</v>
      </c>
      <c r="F416" s="868"/>
      <c r="G416" s="912"/>
      <c r="H416" s="912"/>
      <c r="I416" s="912"/>
      <c r="J416" s="933"/>
      <c r="K416" s="964"/>
      <c r="L416" s="933"/>
      <c r="M416" s="922"/>
      <c r="N416" s="940">
        <v>0.21999999999999992</v>
      </c>
      <c r="O416" s="940">
        <v>0.18500000000000008</v>
      </c>
      <c r="P416" s="940">
        <v>0.17599999999999999</v>
      </c>
      <c r="Q416" s="1054">
        <v>859.36199999999997</v>
      </c>
      <c r="R416" s="869"/>
      <c r="S416" s="951"/>
    </row>
    <row r="417" spans="1:19" ht="15">
      <c r="A417" s="275"/>
      <c r="B417" s="864"/>
      <c r="C417" s="886"/>
      <c r="D417" s="892" t="s">
        <v>204</v>
      </c>
      <c r="E417" s="899"/>
      <c r="F417" s="865"/>
      <c r="G417" s="910"/>
      <c r="H417" s="910"/>
      <c r="I417" s="910"/>
      <c r="J417" s="932"/>
      <c r="K417" s="965"/>
      <c r="L417" s="932"/>
      <c r="M417" s="923"/>
      <c r="N417" s="939">
        <v>0.21999999999999992</v>
      </c>
      <c r="O417" s="939">
        <v>0.18500000000000008</v>
      </c>
      <c r="P417" s="939"/>
      <c r="Q417" s="1053">
        <v>859.36199999999997</v>
      </c>
      <c r="R417" s="866"/>
      <c r="S417" s="952"/>
    </row>
    <row r="418" spans="1:19" ht="15">
      <c r="A418" s="275"/>
      <c r="B418" s="864"/>
      <c r="C418" s="883" t="s">
        <v>490</v>
      </c>
      <c r="D418" s="868"/>
      <c r="E418" s="901"/>
      <c r="F418" s="868"/>
      <c r="G418" s="912"/>
      <c r="H418" s="912"/>
      <c r="I418" s="912"/>
      <c r="J418" s="933"/>
      <c r="K418" s="964"/>
      <c r="L418" s="933"/>
      <c r="M418" s="922"/>
      <c r="N418" s="940">
        <v>0.21999999999999992</v>
      </c>
      <c r="O418" s="940">
        <v>0.18500000000000008</v>
      </c>
      <c r="P418" s="940"/>
      <c r="Q418" s="1054">
        <v>859.36199999999997</v>
      </c>
      <c r="R418" s="869"/>
      <c r="S418" s="951"/>
    </row>
    <row r="419" spans="1:19" ht="14.25">
      <c r="A419" s="275"/>
      <c r="B419" s="864"/>
      <c r="C419" s="884" t="s">
        <v>1925</v>
      </c>
      <c r="D419" s="867" t="s">
        <v>167</v>
      </c>
      <c r="E419" s="898" t="s">
        <v>491</v>
      </c>
      <c r="F419" s="867" t="s">
        <v>501</v>
      </c>
      <c r="G419" s="909" t="s">
        <v>170</v>
      </c>
      <c r="H419" s="910" t="s">
        <v>170</v>
      </c>
      <c r="I419" s="909" t="s">
        <v>176</v>
      </c>
      <c r="J419" s="932" t="s">
        <v>172</v>
      </c>
      <c r="K419" s="963" t="s">
        <v>177</v>
      </c>
      <c r="L419" s="932" t="s">
        <v>3</v>
      </c>
      <c r="M419" s="920" t="s">
        <v>493</v>
      </c>
      <c r="N419" s="939">
        <v>0.50000000000000011</v>
      </c>
      <c r="O419" s="939">
        <v>0.4</v>
      </c>
      <c r="P419" s="939"/>
      <c r="Q419" s="1053">
        <v>0</v>
      </c>
      <c r="R419" s="866"/>
      <c r="S419" s="952"/>
    </row>
    <row r="420" spans="1:19" ht="14.25">
      <c r="A420" s="275"/>
      <c r="B420" s="864"/>
      <c r="C420" s="884"/>
      <c r="D420" s="865"/>
      <c r="E420" s="895"/>
      <c r="F420" s="867" t="s">
        <v>495</v>
      </c>
      <c r="G420" s="909" t="s">
        <v>170</v>
      </c>
      <c r="H420" s="910" t="s">
        <v>170</v>
      </c>
      <c r="I420" s="909" t="s">
        <v>176</v>
      </c>
      <c r="J420" s="932" t="s">
        <v>172</v>
      </c>
      <c r="K420" s="962" t="s">
        <v>173</v>
      </c>
      <c r="L420" s="932" t="s">
        <v>3</v>
      </c>
      <c r="M420" s="920" t="s">
        <v>493</v>
      </c>
      <c r="N420" s="939">
        <v>0</v>
      </c>
      <c r="O420" s="939">
        <v>0</v>
      </c>
      <c r="P420" s="939"/>
      <c r="Q420" s="1053">
        <v>0</v>
      </c>
      <c r="R420" s="866"/>
      <c r="S420" s="952"/>
    </row>
    <row r="421" spans="1:19" ht="14.25">
      <c r="A421" s="275"/>
      <c r="B421" s="864"/>
      <c r="C421" s="884"/>
      <c r="D421" s="865"/>
      <c r="E421" s="895"/>
      <c r="F421" s="867" t="s">
        <v>496</v>
      </c>
      <c r="G421" s="909" t="s">
        <v>170</v>
      </c>
      <c r="H421" s="910" t="s">
        <v>170</v>
      </c>
      <c r="I421" s="909" t="s">
        <v>176</v>
      </c>
      <c r="J421" s="932" t="s">
        <v>172</v>
      </c>
      <c r="K421" s="963" t="s">
        <v>173</v>
      </c>
      <c r="L421" s="932" t="s">
        <v>3</v>
      </c>
      <c r="M421" s="920" t="s">
        <v>493</v>
      </c>
      <c r="N421" s="939">
        <v>0</v>
      </c>
      <c r="O421" s="939">
        <v>0</v>
      </c>
      <c r="P421" s="939"/>
      <c r="Q421" s="1053">
        <v>0</v>
      </c>
      <c r="R421" s="866"/>
      <c r="S421" s="952"/>
    </row>
    <row r="422" spans="1:19" ht="14.25">
      <c r="A422" s="275"/>
      <c r="B422" s="864"/>
      <c r="C422" s="884"/>
      <c r="D422" s="865"/>
      <c r="E422" s="895"/>
      <c r="F422" s="867" t="s">
        <v>497</v>
      </c>
      <c r="G422" s="909" t="s">
        <v>170</v>
      </c>
      <c r="H422" s="910" t="s">
        <v>170</v>
      </c>
      <c r="I422" s="909" t="s">
        <v>176</v>
      </c>
      <c r="J422" s="932" t="s">
        <v>172</v>
      </c>
      <c r="K422" s="962" t="s">
        <v>177</v>
      </c>
      <c r="L422" s="932" t="s">
        <v>3</v>
      </c>
      <c r="M422" s="920" t="s">
        <v>493</v>
      </c>
      <c r="N422" s="939">
        <v>0</v>
      </c>
      <c r="O422" s="939">
        <v>0</v>
      </c>
      <c r="P422" s="939"/>
      <c r="Q422" s="1053">
        <v>0</v>
      </c>
      <c r="R422" s="866"/>
      <c r="S422" s="952"/>
    </row>
    <row r="423" spans="1:19" ht="14.25">
      <c r="A423" s="276"/>
      <c r="B423" s="864"/>
      <c r="C423" s="884"/>
      <c r="D423" s="865"/>
      <c r="E423" s="896"/>
      <c r="F423" s="867" t="s">
        <v>498</v>
      </c>
      <c r="G423" s="911" t="s">
        <v>170</v>
      </c>
      <c r="H423" s="910" t="s">
        <v>170</v>
      </c>
      <c r="I423" s="911" t="s">
        <v>176</v>
      </c>
      <c r="J423" s="932" t="s">
        <v>172</v>
      </c>
      <c r="K423" s="963" t="s">
        <v>177</v>
      </c>
      <c r="L423" s="932" t="s">
        <v>3</v>
      </c>
      <c r="M423" s="921" t="s">
        <v>493</v>
      </c>
      <c r="N423" s="939">
        <v>0</v>
      </c>
      <c r="O423" s="939">
        <v>0</v>
      </c>
      <c r="P423" s="939"/>
      <c r="Q423" s="1053">
        <v>0</v>
      </c>
      <c r="R423" s="866"/>
      <c r="S423" s="952"/>
    </row>
    <row r="424" spans="1:19" ht="15">
      <c r="A424" s="275"/>
      <c r="B424" s="864"/>
      <c r="C424" s="884"/>
      <c r="D424" s="865"/>
      <c r="E424" s="897" t="s">
        <v>499</v>
      </c>
      <c r="F424" s="868"/>
      <c r="G424" s="912"/>
      <c r="H424" s="912"/>
      <c r="I424" s="912"/>
      <c r="J424" s="933"/>
      <c r="K424" s="964"/>
      <c r="L424" s="933"/>
      <c r="M424" s="922"/>
      <c r="N424" s="940">
        <v>0.50000000000000011</v>
      </c>
      <c r="O424" s="940">
        <v>0.4</v>
      </c>
      <c r="P424" s="940">
        <v>0</v>
      </c>
      <c r="Q424" s="1054">
        <v>0</v>
      </c>
      <c r="R424" s="869"/>
      <c r="S424" s="951"/>
    </row>
    <row r="425" spans="1:19" ht="15">
      <c r="A425" s="275"/>
      <c r="B425" s="864"/>
      <c r="C425" s="884"/>
      <c r="D425" s="892" t="s">
        <v>191</v>
      </c>
      <c r="E425" s="899"/>
      <c r="F425" s="865"/>
      <c r="G425" s="910"/>
      <c r="H425" s="910"/>
      <c r="I425" s="910"/>
      <c r="J425" s="932"/>
      <c r="K425" s="965"/>
      <c r="L425" s="932"/>
      <c r="M425" s="923"/>
      <c r="N425" s="939">
        <v>0.50000000000000011</v>
      </c>
      <c r="O425" s="939">
        <v>0.4</v>
      </c>
      <c r="P425" s="939"/>
      <c r="Q425" s="1053">
        <v>0</v>
      </c>
      <c r="R425" s="866"/>
      <c r="S425" s="952"/>
    </row>
    <row r="426" spans="1:19" ht="14.25">
      <c r="A426" s="275"/>
      <c r="B426" s="864"/>
      <c r="C426" s="884"/>
      <c r="D426" s="867" t="s">
        <v>192</v>
      </c>
      <c r="E426" s="898" t="s">
        <v>503</v>
      </c>
      <c r="F426" s="867" t="s">
        <v>207</v>
      </c>
      <c r="G426" s="909" t="s">
        <v>194</v>
      </c>
      <c r="H426" s="910" t="s">
        <v>194</v>
      </c>
      <c r="I426" s="909" t="s">
        <v>176</v>
      </c>
      <c r="J426" s="932" t="s">
        <v>172</v>
      </c>
      <c r="K426" s="962" t="s">
        <v>173</v>
      </c>
      <c r="L426" s="932" t="s">
        <v>504</v>
      </c>
      <c r="M426" s="920" t="s">
        <v>505</v>
      </c>
      <c r="N426" s="939">
        <v>0.91199999999999981</v>
      </c>
      <c r="O426" s="939">
        <v>0.78999999999999992</v>
      </c>
      <c r="P426" s="939"/>
      <c r="Q426" s="1053">
        <v>1368.8520000000001</v>
      </c>
      <c r="R426" s="866"/>
      <c r="S426" s="952"/>
    </row>
    <row r="427" spans="1:19" ht="14.25">
      <c r="A427" s="275"/>
      <c r="B427" s="864"/>
      <c r="C427" s="884"/>
      <c r="D427" s="865"/>
      <c r="E427" s="896"/>
      <c r="F427" s="867" t="s">
        <v>208</v>
      </c>
      <c r="G427" s="911" t="s">
        <v>194</v>
      </c>
      <c r="H427" s="910" t="s">
        <v>194</v>
      </c>
      <c r="I427" s="911" t="s">
        <v>176</v>
      </c>
      <c r="J427" s="932" t="s">
        <v>172</v>
      </c>
      <c r="K427" s="963" t="s">
        <v>173</v>
      </c>
      <c r="L427" s="932" t="s">
        <v>504</v>
      </c>
      <c r="M427" s="921" t="s">
        <v>505</v>
      </c>
      <c r="N427" s="939">
        <v>0.91199999999999981</v>
      </c>
      <c r="O427" s="939">
        <v>0.78999999999999992</v>
      </c>
      <c r="P427" s="939"/>
      <c r="Q427" s="1053">
        <v>146.92500000000001</v>
      </c>
      <c r="R427" s="866"/>
      <c r="S427" s="952"/>
    </row>
    <row r="428" spans="1:19" ht="15">
      <c r="A428" s="275"/>
      <c r="B428" s="864"/>
      <c r="C428" s="884"/>
      <c r="D428" s="865"/>
      <c r="E428" s="897" t="s">
        <v>506</v>
      </c>
      <c r="F428" s="868"/>
      <c r="G428" s="912"/>
      <c r="H428" s="912"/>
      <c r="I428" s="912"/>
      <c r="J428" s="933"/>
      <c r="K428" s="964"/>
      <c r="L428" s="933"/>
      <c r="M428" s="922"/>
      <c r="N428" s="940">
        <v>1.8240000000000005</v>
      </c>
      <c r="O428" s="940">
        <v>1.5800000000000005</v>
      </c>
      <c r="P428" s="940">
        <v>0.83599999999999997</v>
      </c>
      <c r="Q428" s="1054">
        <v>1515.777</v>
      </c>
      <c r="R428" s="869"/>
      <c r="S428" s="951"/>
    </row>
    <row r="429" spans="1:19" ht="14.25">
      <c r="A429" s="275"/>
      <c r="B429" s="864"/>
      <c r="C429" s="884"/>
      <c r="D429" s="865"/>
      <c r="E429" s="898" t="s">
        <v>507</v>
      </c>
      <c r="F429" s="867" t="s">
        <v>207</v>
      </c>
      <c r="G429" s="909" t="s">
        <v>194</v>
      </c>
      <c r="H429" s="910" t="s">
        <v>194</v>
      </c>
      <c r="I429" s="909" t="s">
        <v>176</v>
      </c>
      <c r="J429" s="932" t="s">
        <v>172</v>
      </c>
      <c r="K429" s="962" t="s">
        <v>173</v>
      </c>
      <c r="L429" s="932" t="s">
        <v>493</v>
      </c>
      <c r="M429" s="920" t="s">
        <v>508</v>
      </c>
      <c r="N429" s="939">
        <v>0.52</v>
      </c>
      <c r="O429" s="939">
        <v>0.46</v>
      </c>
      <c r="P429" s="939"/>
      <c r="Q429" s="1053">
        <v>2309.1040000000003</v>
      </c>
      <c r="R429" s="866"/>
      <c r="S429" s="952"/>
    </row>
    <row r="430" spans="1:19" ht="14.25">
      <c r="A430" s="275"/>
      <c r="B430" s="864"/>
      <c r="C430" s="884"/>
      <c r="D430" s="865"/>
      <c r="E430" s="896"/>
      <c r="F430" s="867" t="s">
        <v>208</v>
      </c>
      <c r="G430" s="911" t="s">
        <v>194</v>
      </c>
      <c r="H430" s="910" t="s">
        <v>194</v>
      </c>
      <c r="I430" s="911" t="s">
        <v>176</v>
      </c>
      <c r="J430" s="932" t="s">
        <v>172</v>
      </c>
      <c r="K430" s="963" t="s">
        <v>173</v>
      </c>
      <c r="L430" s="932" t="s">
        <v>493</v>
      </c>
      <c r="M430" s="921" t="s">
        <v>508</v>
      </c>
      <c r="N430" s="939">
        <v>0.52</v>
      </c>
      <c r="O430" s="939">
        <v>0.46</v>
      </c>
      <c r="P430" s="939"/>
      <c r="Q430" s="1053">
        <v>3232.2929999999997</v>
      </c>
      <c r="R430" s="866"/>
      <c r="S430" s="952"/>
    </row>
    <row r="431" spans="1:19" ht="15">
      <c r="A431" s="275"/>
      <c r="B431" s="864"/>
      <c r="C431" s="884"/>
      <c r="D431" s="865"/>
      <c r="E431" s="897" t="s">
        <v>509</v>
      </c>
      <c r="F431" s="868"/>
      <c r="G431" s="912"/>
      <c r="H431" s="912"/>
      <c r="I431" s="912"/>
      <c r="J431" s="933"/>
      <c r="K431" s="964"/>
      <c r="L431" s="933"/>
      <c r="M431" s="922"/>
      <c r="N431" s="940">
        <v>1.04</v>
      </c>
      <c r="O431" s="940">
        <v>0.92</v>
      </c>
      <c r="P431" s="940">
        <v>1</v>
      </c>
      <c r="Q431" s="1054">
        <v>5541.3969999999999</v>
      </c>
      <c r="R431" s="869"/>
      <c r="S431" s="951"/>
    </row>
    <row r="432" spans="1:19" ht="15">
      <c r="A432" s="275"/>
      <c r="B432" s="864"/>
      <c r="C432" s="886"/>
      <c r="D432" s="892" t="s">
        <v>204</v>
      </c>
      <c r="E432" s="899"/>
      <c r="F432" s="865"/>
      <c r="G432" s="910"/>
      <c r="H432" s="910"/>
      <c r="I432" s="910"/>
      <c r="J432" s="932"/>
      <c r="K432" s="965"/>
      <c r="L432" s="932"/>
      <c r="M432" s="923"/>
      <c r="N432" s="939">
        <v>2.864000000000003</v>
      </c>
      <c r="O432" s="939">
        <v>2.5000000000000036</v>
      </c>
      <c r="P432" s="939"/>
      <c r="Q432" s="1053">
        <v>7057.174</v>
      </c>
      <c r="R432" s="866"/>
      <c r="S432" s="952"/>
    </row>
    <row r="433" spans="1:19" ht="15">
      <c r="A433" s="275"/>
      <c r="B433" s="864"/>
      <c r="C433" s="883" t="s">
        <v>1926</v>
      </c>
      <c r="D433" s="868"/>
      <c r="E433" s="901"/>
      <c r="F433" s="868"/>
      <c r="G433" s="912"/>
      <c r="H433" s="912"/>
      <c r="I433" s="912"/>
      <c r="J433" s="933"/>
      <c r="K433" s="964"/>
      <c r="L433" s="933"/>
      <c r="M433" s="922"/>
      <c r="N433" s="940">
        <v>3.3640000000000034</v>
      </c>
      <c r="O433" s="940">
        <v>2.9000000000000061</v>
      </c>
      <c r="P433" s="940"/>
      <c r="Q433" s="1054">
        <v>7057.174</v>
      </c>
      <c r="R433" s="869"/>
      <c r="S433" s="951"/>
    </row>
    <row r="434" spans="1:19" ht="14.25">
      <c r="A434" s="275"/>
      <c r="B434" s="864"/>
      <c r="C434" s="884" t="s">
        <v>2073</v>
      </c>
      <c r="D434" s="867" t="s">
        <v>167</v>
      </c>
      <c r="E434" s="898" t="s">
        <v>485</v>
      </c>
      <c r="F434" s="867"/>
      <c r="G434" s="909" t="s">
        <v>170</v>
      </c>
      <c r="H434" s="910" t="s">
        <v>170</v>
      </c>
      <c r="I434" s="909" t="s">
        <v>171</v>
      </c>
      <c r="J434" s="932" t="s">
        <v>172</v>
      </c>
      <c r="K434" s="962" t="s">
        <v>173</v>
      </c>
      <c r="L434" s="932" t="s">
        <v>486</v>
      </c>
      <c r="M434" s="920" t="s">
        <v>487</v>
      </c>
      <c r="N434" s="939">
        <v>1.2</v>
      </c>
      <c r="O434" s="939">
        <v>1</v>
      </c>
      <c r="P434" s="939"/>
      <c r="Q434" s="1053">
        <v>44.2164646801807</v>
      </c>
      <c r="R434" s="866"/>
      <c r="S434" s="952"/>
    </row>
    <row r="435" spans="1:19" ht="14.25">
      <c r="A435" s="275"/>
      <c r="B435" s="864"/>
      <c r="C435" s="884"/>
      <c r="D435" s="865"/>
      <c r="E435" s="896"/>
      <c r="F435" s="865"/>
      <c r="G435" s="911"/>
      <c r="H435" s="910"/>
      <c r="I435" s="911"/>
      <c r="J435" s="932"/>
      <c r="K435" s="963"/>
      <c r="L435" s="932"/>
      <c r="M435" s="921"/>
      <c r="N435" s="939"/>
      <c r="O435" s="939"/>
      <c r="P435" s="939"/>
      <c r="Q435" s="1053"/>
      <c r="R435" s="866" t="s">
        <v>178</v>
      </c>
      <c r="S435" s="952">
        <v>3625.75</v>
      </c>
    </row>
    <row r="436" spans="1:19" ht="15">
      <c r="A436" s="275"/>
      <c r="B436" s="864"/>
      <c r="C436" s="884"/>
      <c r="D436" s="865"/>
      <c r="E436" s="897" t="s">
        <v>488</v>
      </c>
      <c r="F436" s="868"/>
      <c r="G436" s="912"/>
      <c r="H436" s="912"/>
      <c r="I436" s="912"/>
      <c r="J436" s="933"/>
      <c r="K436" s="964"/>
      <c r="L436" s="933"/>
      <c r="M436" s="922"/>
      <c r="N436" s="940">
        <v>1.2</v>
      </c>
      <c r="O436" s="940">
        <v>1</v>
      </c>
      <c r="P436" s="940">
        <v>0</v>
      </c>
      <c r="Q436" s="1054">
        <v>44.2164646801807</v>
      </c>
      <c r="R436" s="869"/>
      <c r="S436" s="951"/>
    </row>
    <row r="437" spans="1:19" ht="15">
      <c r="A437" s="275"/>
      <c r="B437" s="864"/>
      <c r="C437" s="886"/>
      <c r="D437" s="892" t="s">
        <v>191</v>
      </c>
      <c r="E437" s="899"/>
      <c r="F437" s="865"/>
      <c r="G437" s="910"/>
      <c r="H437" s="910"/>
      <c r="I437" s="910"/>
      <c r="J437" s="932"/>
      <c r="K437" s="965"/>
      <c r="L437" s="932"/>
      <c r="M437" s="923"/>
      <c r="N437" s="939">
        <v>1.2</v>
      </c>
      <c r="O437" s="939">
        <v>1</v>
      </c>
      <c r="P437" s="939"/>
      <c r="Q437" s="1053">
        <v>44.2164646801807</v>
      </c>
      <c r="R437" s="866"/>
      <c r="S437" s="952"/>
    </row>
    <row r="438" spans="1:19" ht="15">
      <c r="A438" s="275"/>
      <c r="B438" s="870"/>
      <c r="C438" s="883" t="s">
        <v>2074</v>
      </c>
      <c r="D438" s="868"/>
      <c r="E438" s="901"/>
      <c r="F438" s="868"/>
      <c r="G438" s="912"/>
      <c r="H438" s="912"/>
      <c r="I438" s="912"/>
      <c r="J438" s="933"/>
      <c r="K438" s="964"/>
      <c r="L438" s="933"/>
      <c r="M438" s="922"/>
      <c r="N438" s="940">
        <v>1.2</v>
      </c>
      <c r="O438" s="940">
        <v>1</v>
      </c>
      <c r="P438" s="940"/>
      <c r="Q438" s="1054">
        <v>44.2164646801807</v>
      </c>
      <c r="R438" s="869"/>
      <c r="S438" s="951"/>
    </row>
    <row r="439" spans="1:19" ht="15">
      <c r="A439" s="275"/>
      <c r="B439" s="871" t="s">
        <v>510</v>
      </c>
      <c r="C439" s="887"/>
      <c r="D439" s="872"/>
      <c r="E439" s="902"/>
      <c r="F439" s="872"/>
      <c r="G439" s="913"/>
      <c r="H439" s="913"/>
      <c r="I439" s="913"/>
      <c r="J439" s="934"/>
      <c r="K439" s="966"/>
      <c r="L439" s="934"/>
      <c r="M439" s="924"/>
      <c r="N439" s="941">
        <v>8.7839999999999687</v>
      </c>
      <c r="O439" s="941">
        <v>7.2849999999999842</v>
      </c>
      <c r="P439" s="941"/>
      <c r="Q439" s="1055">
        <v>8405.7924646801839</v>
      </c>
      <c r="R439" s="873"/>
      <c r="S439" s="953"/>
    </row>
    <row r="440" spans="1:19" ht="15">
      <c r="A440" s="275"/>
      <c r="B440" s="874" t="s">
        <v>4</v>
      </c>
      <c r="C440" s="884" t="s">
        <v>166</v>
      </c>
      <c r="D440" s="867" t="s">
        <v>167</v>
      </c>
      <c r="E440" s="898" t="s">
        <v>2083</v>
      </c>
      <c r="F440" s="867" t="s">
        <v>2084</v>
      </c>
      <c r="G440" s="909" t="s">
        <v>170</v>
      </c>
      <c r="H440" s="910" t="s">
        <v>170</v>
      </c>
      <c r="I440" s="909" t="s">
        <v>176</v>
      </c>
      <c r="J440" s="932" t="s">
        <v>172</v>
      </c>
      <c r="K440" s="962" t="s">
        <v>173</v>
      </c>
      <c r="L440" s="932" t="s">
        <v>544</v>
      </c>
      <c r="M440" s="920" t="s">
        <v>544</v>
      </c>
      <c r="N440" s="939">
        <v>1.1000000000000001</v>
      </c>
      <c r="O440" s="939">
        <v>0.8</v>
      </c>
      <c r="P440" s="939"/>
      <c r="Q440" s="1053">
        <v>21.891999999999999</v>
      </c>
      <c r="R440" s="866"/>
      <c r="S440" s="952"/>
    </row>
    <row r="441" spans="1:19" ht="14.25">
      <c r="A441" s="275"/>
      <c r="B441" s="864"/>
      <c r="C441" s="884"/>
      <c r="D441" s="865"/>
      <c r="E441" s="895"/>
      <c r="F441" s="865"/>
      <c r="G441" s="909"/>
      <c r="H441" s="910"/>
      <c r="I441" s="909"/>
      <c r="J441" s="932"/>
      <c r="K441" s="962"/>
      <c r="L441" s="932"/>
      <c r="M441" s="920"/>
      <c r="N441" s="939"/>
      <c r="O441" s="939"/>
      <c r="P441" s="939"/>
      <c r="Q441" s="1053"/>
      <c r="R441" s="866" t="s">
        <v>178</v>
      </c>
      <c r="S441" s="952">
        <v>1731</v>
      </c>
    </row>
    <row r="442" spans="1:19" ht="14.25">
      <c r="A442" s="275"/>
      <c r="B442" s="864"/>
      <c r="C442" s="884"/>
      <c r="D442" s="865"/>
      <c r="E442" s="895"/>
      <c r="F442" s="867" t="s">
        <v>2085</v>
      </c>
      <c r="G442" s="909" t="s">
        <v>170</v>
      </c>
      <c r="H442" s="910" t="s">
        <v>170</v>
      </c>
      <c r="I442" s="909" t="s">
        <v>176</v>
      </c>
      <c r="J442" s="932" t="s">
        <v>172</v>
      </c>
      <c r="K442" s="962" t="s">
        <v>173</v>
      </c>
      <c r="L442" s="932" t="s">
        <v>544</v>
      </c>
      <c r="M442" s="920" t="s">
        <v>544</v>
      </c>
      <c r="N442" s="939">
        <v>0.70000000000000007</v>
      </c>
      <c r="O442" s="939">
        <v>0.5</v>
      </c>
      <c r="P442" s="939"/>
      <c r="Q442" s="1053">
        <v>321.28399999999999</v>
      </c>
      <c r="R442" s="866"/>
      <c r="S442" s="952"/>
    </row>
    <row r="443" spans="1:19" ht="14.25">
      <c r="A443" s="275"/>
      <c r="B443" s="864"/>
      <c r="C443" s="884"/>
      <c r="D443" s="865"/>
      <c r="E443" s="895"/>
      <c r="F443" s="865"/>
      <c r="G443" s="909"/>
      <c r="H443" s="910"/>
      <c r="I443" s="909"/>
      <c r="J443" s="932"/>
      <c r="K443" s="962"/>
      <c r="L443" s="932"/>
      <c r="M443" s="920"/>
      <c r="N443" s="939"/>
      <c r="O443" s="939"/>
      <c r="P443" s="939"/>
      <c r="Q443" s="1053"/>
      <c r="R443" s="866" t="s">
        <v>178</v>
      </c>
      <c r="S443" s="952">
        <v>23177</v>
      </c>
    </row>
    <row r="444" spans="1:19" ht="14.25">
      <c r="A444" s="275"/>
      <c r="B444" s="864"/>
      <c r="C444" s="884"/>
      <c r="D444" s="865"/>
      <c r="E444" s="895"/>
      <c r="F444" s="867" t="s">
        <v>2086</v>
      </c>
      <c r="G444" s="909" t="s">
        <v>170</v>
      </c>
      <c r="H444" s="910" t="s">
        <v>170</v>
      </c>
      <c r="I444" s="909" t="s">
        <v>176</v>
      </c>
      <c r="J444" s="932" t="s">
        <v>172</v>
      </c>
      <c r="K444" s="962" t="s">
        <v>173</v>
      </c>
      <c r="L444" s="932" t="s">
        <v>544</v>
      </c>
      <c r="M444" s="920" t="s">
        <v>544</v>
      </c>
      <c r="N444" s="939">
        <v>1.1000000000000001</v>
      </c>
      <c r="O444" s="939">
        <v>0.79999999999999993</v>
      </c>
      <c r="P444" s="939"/>
      <c r="Q444" s="1053">
        <v>620.02100000000019</v>
      </c>
      <c r="R444" s="866"/>
      <c r="S444" s="952"/>
    </row>
    <row r="445" spans="1:19" ht="14.25">
      <c r="A445" s="275"/>
      <c r="B445" s="864"/>
      <c r="C445" s="884"/>
      <c r="D445" s="865"/>
      <c r="E445" s="895"/>
      <c r="F445" s="865"/>
      <c r="G445" s="909"/>
      <c r="H445" s="910"/>
      <c r="I445" s="909"/>
      <c r="J445" s="932"/>
      <c r="K445" s="962"/>
      <c r="L445" s="932"/>
      <c r="M445" s="920"/>
      <c r="N445" s="939"/>
      <c r="O445" s="939"/>
      <c r="P445" s="939"/>
      <c r="Q445" s="1053"/>
      <c r="R445" s="866" t="s">
        <v>178</v>
      </c>
      <c r="S445" s="952">
        <v>52042</v>
      </c>
    </row>
    <row r="446" spans="1:19" ht="14.25">
      <c r="A446" s="275"/>
      <c r="B446" s="864"/>
      <c r="C446" s="884"/>
      <c r="D446" s="865"/>
      <c r="E446" s="895"/>
      <c r="F446" s="867" t="s">
        <v>2087</v>
      </c>
      <c r="G446" s="909" t="s">
        <v>170</v>
      </c>
      <c r="H446" s="910" t="s">
        <v>170</v>
      </c>
      <c r="I446" s="909" t="s">
        <v>176</v>
      </c>
      <c r="J446" s="932" t="s">
        <v>172</v>
      </c>
      <c r="K446" s="962" t="s">
        <v>173</v>
      </c>
      <c r="L446" s="932" t="s">
        <v>544</v>
      </c>
      <c r="M446" s="920" t="s">
        <v>544</v>
      </c>
      <c r="N446" s="939">
        <v>0.70000000000000007</v>
      </c>
      <c r="O446" s="939">
        <v>0.5</v>
      </c>
      <c r="P446" s="939"/>
      <c r="Q446" s="1053">
        <v>349.995</v>
      </c>
      <c r="R446" s="866"/>
      <c r="S446" s="952"/>
    </row>
    <row r="447" spans="1:19" ht="14.25">
      <c r="A447" s="275"/>
      <c r="B447" s="864"/>
      <c r="C447" s="884"/>
      <c r="D447" s="865"/>
      <c r="E447" s="895"/>
      <c r="F447" s="865"/>
      <c r="G447" s="909"/>
      <c r="H447" s="910"/>
      <c r="I447" s="909"/>
      <c r="J447" s="932"/>
      <c r="K447" s="962"/>
      <c r="L447" s="932"/>
      <c r="M447" s="920"/>
      <c r="N447" s="939"/>
      <c r="O447" s="939"/>
      <c r="P447" s="939"/>
      <c r="Q447" s="1053"/>
      <c r="R447" s="866" t="s">
        <v>178</v>
      </c>
      <c r="S447" s="952">
        <v>25039</v>
      </c>
    </row>
    <row r="448" spans="1:19" ht="14.25">
      <c r="A448" s="275"/>
      <c r="B448" s="864"/>
      <c r="C448" s="884"/>
      <c r="D448" s="865"/>
      <c r="E448" s="895"/>
      <c r="F448" s="867" t="s">
        <v>2088</v>
      </c>
      <c r="G448" s="909" t="s">
        <v>170</v>
      </c>
      <c r="H448" s="910" t="s">
        <v>170</v>
      </c>
      <c r="I448" s="909" t="s">
        <v>176</v>
      </c>
      <c r="J448" s="932" t="s">
        <v>172</v>
      </c>
      <c r="K448" s="962" t="s">
        <v>173</v>
      </c>
      <c r="L448" s="932" t="s">
        <v>544</v>
      </c>
      <c r="M448" s="920" t="s">
        <v>544</v>
      </c>
      <c r="N448" s="939">
        <v>0.70000000000000007</v>
      </c>
      <c r="O448" s="939">
        <v>0.5</v>
      </c>
      <c r="P448" s="939"/>
      <c r="Q448" s="1053">
        <v>376.00599999999997</v>
      </c>
      <c r="R448" s="866"/>
      <c r="S448" s="952"/>
    </row>
    <row r="449" spans="1:19" ht="14.25">
      <c r="A449" s="275"/>
      <c r="B449" s="864"/>
      <c r="C449" s="884"/>
      <c r="D449" s="865"/>
      <c r="E449" s="896"/>
      <c r="F449" s="865"/>
      <c r="G449" s="911"/>
      <c r="H449" s="910"/>
      <c r="I449" s="911"/>
      <c r="J449" s="932"/>
      <c r="K449" s="963"/>
      <c r="L449" s="932"/>
      <c r="M449" s="921"/>
      <c r="N449" s="939"/>
      <c r="O449" s="939"/>
      <c r="P449" s="939"/>
      <c r="Q449" s="1053"/>
      <c r="R449" s="866" t="s">
        <v>178</v>
      </c>
      <c r="S449" s="952">
        <v>27479</v>
      </c>
    </row>
    <row r="450" spans="1:19" ht="15">
      <c r="A450" s="275"/>
      <c r="B450" s="864"/>
      <c r="C450" s="884"/>
      <c r="D450" s="865"/>
      <c r="E450" s="897" t="s">
        <v>2089</v>
      </c>
      <c r="F450" s="868"/>
      <c r="G450" s="912"/>
      <c r="H450" s="912"/>
      <c r="I450" s="912"/>
      <c r="J450" s="933"/>
      <c r="K450" s="964"/>
      <c r="L450" s="933"/>
      <c r="M450" s="922"/>
      <c r="N450" s="940">
        <v>4.2999999999999989</v>
      </c>
      <c r="O450" s="940">
        <v>3.099999999999997</v>
      </c>
      <c r="P450" s="940">
        <v>2.2690000000000001</v>
      </c>
      <c r="Q450" s="1054">
        <v>1689.1979999999999</v>
      </c>
      <c r="R450" s="869"/>
      <c r="S450" s="951"/>
    </row>
    <row r="451" spans="1:19" ht="15">
      <c r="A451" s="275"/>
      <c r="B451" s="864"/>
      <c r="C451" s="884"/>
      <c r="D451" s="892" t="s">
        <v>191</v>
      </c>
      <c r="E451" s="899"/>
      <c r="F451" s="865"/>
      <c r="G451" s="910"/>
      <c r="H451" s="910"/>
      <c r="I451" s="910"/>
      <c r="J451" s="932"/>
      <c r="K451" s="965"/>
      <c r="L451" s="932"/>
      <c r="M451" s="923"/>
      <c r="N451" s="939">
        <v>4.2999999999999989</v>
      </c>
      <c r="O451" s="939">
        <v>3.099999999999997</v>
      </c>
      <c r="P451" s="939"/>
      <c r="Q451" s="1053">
        <v>1689.1979999999999</v>
      </c>
      <c r="R451" s="866"/>
      <c r="S451" s="952"/>
    </row>
    <row r="452" spans="1:19" ht="14.25">
      <c r="A452" s="275"/>
      <c r="B452" s="864"/>
      <c r="C452" s="884"/>
      <c r="D452" s="867" t="s">
        <v>192</v>
      </c>
      <c r="E452" s="898" t="s">
        <v>546</v>
      </c>
      <c r="F452" s="867" t="s">
        <v>193</v>
      </c>
      <c r="G452" s="909" t="s">
        <v>194</v>
      </c>
      <c r="H452" s="910" t="s">
        <v>194</v>
      </c>
      <c r="I452" s="909" t="s">
        <v>176</v>
      </c>
      <c r="J452" s="932" t="s">
        <v>172</v>
      </c>
      <c r="K452" s="962" t="s">
        <v>173</v>
      </c>
      <c r="L452" s="932" t="s">
        <v>542</v>
      </c>
      <c r="M452" s="920" t="s">
        <v>542</v>
      </c>
      <c r="N452" s="939">
        <v>1.5900000000000005</v>
      </c>
      <c r="O452" s="939">
        <v>1.45</v>
      </c>
      <c r="P452" s="939"/>
      <c r="Q452" s="1053">
        <v>7394.7</v>
      </c>
      <c r="R452" s="866"/>
      <c r="S452" s="952"/>
    </row>
    <row r="453" spans="1:19" ht="14.25">
      <c r="A453" s="275"/>
      <c r="B453" s="864"/>
      <c r="C453" s="884"/>
      <c r="D453" s="865"/>
      <c r="E453" s="896"/>
      <c r="F453" s="867" t="s">
        <v>195</v>
      </c>
      <c r="G453" s="911" t="s">
        <v>194</v>
      </c>
      <c r="H453" s="910" t="s">
        <v>194</v>
      </c>
      <c r="I453" s="911" t="s">
        <v>176</v>
      </c>
      <c r="J453" s="932" t="s">
        <v>172</v>
      </c>
      <c r="K453" s="963" t="s">
        <v>173</v>
      </c>
      <c r="L453" s="932" t="s">
        <v>542</v>
      </c>
      <c r="M453" s="921" t="s">
        <v>542</v>
      </c>
      <c r="N453" s="939">
        <v>1.5900000000000005</v>
      </c>
      <c r="O453" s="939">
        <v>1.45</v>
      </c>
      <c r="P453" s="939"/>
      <c r="Q453" s="1053">
        <v>9918.17</v>
      </c>
      <c r="R453" s="866"/>
      <c r="S453" s="952"/>
    </row>
    <row r="454" spans="1:19" ht="15">
      <c r="A454" s="275"/>
      <c r="B454" s="864"/>
      <c r="C454" s="884"/>
      <c r="D454" s="865"/>
      <c r="E454" s="897" t="s">
        <v>547</v>
      </c>
      <c r="F454" s="868"/>
      <c r="G454" s="912"/>
      <c r="H454" s="912"/>
      <c r="I454" s="912"/>
      <c r="J454" s="933"/>
      <c r="K454" s="964"/>
      <c r="L454" s="933"/>
      <c r="M454" s="922"/>
      <c r="N454" s="940">
        <v>3.1799999999999993</v>
      </c>
      <c r="O454" s="940">
        <v>2.8999999999999986</v>
      </c>
      <c r="P454" s="940">
        <v>2.6850000000000001</v>
      </c>
      <c r="Q454" s="1054">
        <v>17312.87</v>
      </c>
      <c r="R454" s="869"/>
      <c r="S454" s="951"/>
    </row>
    <row r="455" spans="1:19" ht="14.25">
      <c r="A455" s="275"/>
      <c r="B455" s="864"/>
      <c r="C455" s="884"/>
      <c r="D455" s="865"/>
      <c r="E455" s="898" t="s">
        <v>1730</v>
      </c>
      <c r="F455" s="867" t="s">
        <v>541</v>
      </c>
      <c r="G455" s="909" t="s">
        <v>194</v>
      </c>
      <c r="H455" s="910" t="s">
        <v>194</v>
      </c>
      <c r="I455" s="909" t="s">
        <v>176</v>
      </c>
      <c r="J455" s="932" t="s">
        <v>172</v>
      </c>
      <c r="K455" s="962" t="s">
        <v>173</v>
      </c>
      <c r="L455" s="932" t="s">
        <v>542</v>
      </c>
      <c r="M455" s="920" t="s">
        <v>542</v>
      </c>
      <c r="N455" s="939">
        <v>0.19999999999999998</v>
      </c>
      <c r="O455" s="939">
        <v>0.18000000000000005</v>
      </c>
      <c r="P455" s="939"/>
      <c r="Q455" s="1053">
        <v>1228.9709999999998</v>
      </c>
      <c r="R455" s="866"/>
      <c r="S455" s="952"/>
    </row>
    <row r="456" spans="1:19" ht="14.25">
      <c r="A456" s="275"/>
      <c r="B456" s="864"/>
      <c r="C456" s="884"/>
      <c r="D456" s="865"/>
      <c r="E456" s="896"/>
      <c r="F456" s="867" t="s">
        <v>548</v>
      </c>
      <c r="G456" s="911" t="s">
        <v>194</v>
      </c>
      <c r="H456" s="910" t="s">
        <v>194</v>
      </c>
      <c r="I456" s="911" t="s">
        <v>176</v>
      </c>
      <c r="J456" s="932" t="s">
        <v>172</v>
      </c>
      <c r="K456" s="963" t="s">
        <v>173</v>
      </c>
      <c r="L456" s="932" t="s">
        <v>542</v>
      </c>
      <c r="M456" s="921" t="s">
        <v>542</v>
      </c>
      <c r="N456" s="939">
        <v>0.19999999999999998</v>
      </c>
      <c r="O456" s="939">
        <v>0.18000000000000005</v>
      </c>
      <c r="P456" s="939"/>
      <c r="Q456" s="1053">
        <v>1431.6380000000001</v>
      </c>
      <c r="R456" s="866"/>
      <c r="S456" s="952"/>
    </row>
    <row r="457" spans="1:19" ht="15">
      <c r="A457" s="275"/>
      <c r="B457" s="864"/>
      <c r="C457" s="884"/>
      <c r="D457" s="865"/>
      <c r="E457" s="897" t="s">
        <v>1731</v>
      </c>
      <c r="F457" s="868"/>
      <c r="G457" s="912"/>
      <c r="H457" s="912"/>
      <c r="I457" s="912"/>
      <c r="J457" s="933"/>
      <c r="K457" s="964"/>
      <c r="L457" s="933"/>
      <c r="M457" s="922"/>
      <c r="N457" s="940">
        <v>0.39999999999999997</v>
      </c>
      <c r="O457" s="940">
        <v>0.36000000000000021</v>
      </c>
      <c r="P457" s="940">
        <v>0.376</v>
      </c>
      <c r="Q457" s="1054">
        <v>2660.6089999999995</v>
      </c>
      <c r="R457" s="869"/>
      <c r="S457" s="951"/>
    </row>
    <row r="458" spans="1:19" ht="14.25">
      <c r="A458" s="275"/>
      <c r="B458" s="864"/>
      <c r="C458" s="884"/>
      <c r="D458" s="865"/>
      <c r="E458" s="898" t="s">
        <v>549</v>
      </c>
      <c r="F458" s="867" t="s">
        <v>193</v>
      </c>
      <c r="G458" s="909" t="s">
        <v>194</v>
      </c>
      <c r="H458" s="910" t="s">
        <v>194</v>
      </c>
      <c r="I458" s="909" t="s">
        <v>176</v>
      </c>
      <c r="J458" s="932" t="s">
        <v>172</v>
      </c>
      <c r="K458" s="962" t="s">
        <v>173</v>
      </c>
      <c r="L458" s="932" t="s">
        <v>544</v>
      </c>
      <c r="M458" s="920" t="s">
        <v>550</v>
      </c>
      <c r="N458" s="939">
        <v>1.4379999999999999</v>
      </c>
      <c r="O458" s="939">
        <v>1.4</v>
      </c>
      <c r="P458" s="939"/>
      <c r="Q458" s="1053">
        <v>5963.23</v>
      </c>
      <c r="R458" s="866"/>
      <c r="S458" s="952"/>
    </row>
    <row r="459" spans="1:19" ht="14.25">
      <c r="A459" s="275"/>
      <c r="B459" s="864"/>
      <c r="C459" s="884"/>
      <c r="D459" s="865"/>
      <c r="E459" s="896"/>
      <c r="F459" s="867" t="s">
        <v>195</v>
      </c>
      <c r="G459" s="911" t="s">
        <v>194</v>
      </c>
      <c r="H459" s="910" t="s">
        <v>194</v>
      </c>
      <c r="I459" s="911" t="s">
        <v>176</v>
      </c>
      <c r="J459" s="932" t="s">
        <v>172</v>
      </c>
      <c r="K459" s="963" t="s">
        <v>173</v>
      </c>
      <c r="L459" s="932" t="s">
        <v>544</v>
      </c>
      <c r="M459" s="921" t="s">
        <v>550</v>
      </c>
      <c r="N459" s="939">
        <v>1.4380000000000002</v>
      </c>
      <c r="O459" s="939">
        <v>1.4000000000000001</v>
      </c>
      <c r="P459" s="939"/>
      <c r="Q459" s="1053">
        <v>3103.7039999999997</v>
      </c>
      <c r="R459" s="866"/>
      <c r="S459" s="952"/>
    </row>
    <row r="460" spans="1:19" ht="15">
      <c r="A460" s="275"/>
      <c r="B460" s="864"/>
      <c r="C460" s="884"/>
      <c r="D460" s="865"/>
      <c r="E460" s="897" t="s">
        <v>551</v>
      </c>
      <c r="F460" s="868"/>
      <c r="G460" s="912"/>
      <c r="H460" s="912"/>
      <c r="I460" s="912"/>
      <c r="J460" s="933"/>
      <c r="K460" s="964"/>
      <c r="L460" s="933"/>
      <c r="M460" s="922"/>
      <c r="N460" s="940">
        <v>2.8759999999999994</v>
      </c>
      <c r="O460" s="940">
        <v>2.7999999999999994</v>
      </c>
      <c r="P460" s="940">
        <v>2.2429999999999999</v>
      </c>
      <c r="Q460" s="1054">
        <v>9066.9340000000011</v>
      </c>
      <c r="R460" s="869"/>
      <c r="S460" s="951"/>
    </row>
    <row r="461" spans="1:19" ht="14.25">
      <c r="A461" s="275"/>
      <c r="B461" s="864"/>
      <c r="C461" s="884"/>
      <c r="D461" s="865"/>
      <c r="E461" s="898" t="s">
        <v>552</v>
      </c>
      <c r="F461" s="867" t="s">
        <v>240</v>
      </c>
      <c r="G461" s="909" t="s">
        <v>194</v>
      </c>
      <c r="H461" s="910" t="s">
        <v>194</v>
      </c>
      <c r="I461" s="909" t="s">
        <v>171</v>
      </c>
      <c r="J461" s="932" t="s">
        <v>172</v>
      </c>
      <c r="K461" s="962" t="s">
        <v>173</v>
      </c>
      <c r="L461" s="932" t="s">
        <v>544</v>
      </c>
      <c r="M461" s="920" t="s">
        <v>545</v>
      </c>
      <c r="N461" s="939">
        <v>5.9999999999999991E-2</v>
      </c>
      <c r="O461" s="939">
        <v>0</v>
      </c>
      <c r="P461" s="939"/>
      <c r="Q461" s="1053">
        <v>0</v>
      </c>
      <c r="R461" s="866"/>
      <c r="S461" s="952"/>
    </row>
    <row r="462" spans="1:19" ht="14.25">
      <c r="A462" s="275"/>
      <c r="B462" s="864"/>
      <c r="C462" s="884"/>
      <c r="D462" s="865"/>
      <c r="E462" s="896"/>
      <c r="F462" s="867" t="s">
        <v>243</v>
      </c>
      <c r="G462" s="911" t="s">
        <v>194</v>
      </c>
      <c r="H462" s="910" t="s">
        <v>194</v>
      </c>
      <c r="I462" s="911" t="s">
        <v>171</v>
      </c>
      <c r="J462" s="932" t="s">
        <v>172</v>
      </c>
      <c r="K462" s="963" t="s">
        <v>173</v>
      </c>
      <c r="L462" s="932" t="s">
        <v>544</v>
      </c>
      <c r="M462" s="921" t="s">
        <v>545</v>
      </c>
      <c r="N462" s="939">
        <v>5.9999999999999991E-2</v>
      </c>
      <c r="O462" s="939">
        <v>0</v>
      </c>
      <c r="P462" s="939"/>
      <c r="Q462" s="1053">
        <v>0</v>
      </c>
      <c r="R462" s="866"/>
      <c r="S462" s="952"/>
    </row>
    <row r="463" spans="1:19" ht="15">
      <c r="A463" s="275"/>
      <c r="B463" s="864"/>
      <c r="C463" s="884"/>
      <c r="D463" s="865"/>
      <c r="E463" s="897" t="s">
        <v>553</v>
      </c>
      <c r="F463" s="868"/>
      <c r="G463" s="912"/>
      <c r="H463" s="912"/>
      <c r="I463" s="912"/>
      <c r="J463" s="933"/>
      <c r="K463" s="964"/>
      <c r="L463" s="933"/>
      <c r="M463" s="922"/>
      <c r="N463" s="940">
        <v>0.12000000000000004</v>
      </c>
      <c r="O463" s="940">
        <v>0</v>
      </c>
      <c r="P463" s="940">
        <v>0</v>
      </c>
      <c r="Q463" s="1054">
        <v>0</v>
      </c>
      <c r="R463" s="869"/>
      <c r="S463" s="951"/>
    </row>
    <row r="464" spans="1:19" ht="14.25">
      <c r="A464" s="275"/>
      <c r="B464" s="864"/>
      <c r="C464" s="884"/>
      <c r="D464" s="865"/>
      <c r="E464" s="900" t="s">
        <v>2090</v>
      </c>
      <c r="F464" s="867" t="s">
        <v>541</v>
      </c>
      <c r="G464" s="911" t="s">
        <v>194</v>
      </c>
      <c r="H464" s="910" t="s">
        <v>194</v>
      </c>
      <c r="I464" s="911" t="s">
        <v>171</v>
      </c>
      <c r="J464" s="932" t="s">
        <v>172</v>
      </c>
      <c r="K464" s="963" t="s">
        <v>173</v>
      </c>
      <c r="L464" s="932" t="s">
        <v>542</v>
      </c>
      <c r="M464" s="921" t="s">
        <v>543</v>
      </c>
      <c r="N464" s="939">
        <v>0.125</v>
      </c>
      <c r="O464" s="939">
        <v>0</v>
      </c>
      <c r="P464" s="939"/>
      <c r="Q464" s="1053">
        <v>0</v>
      </c>
      <c r="R464" s="866"/>
      <c r="S464" s="952"/>
    </row>
    <row r="465" spans="1:19" ht="15">
      <c r="A465" s="275"/>
      <c r="B465" s="864"/>
      <c r="C465" s="884"/>
      <c r="D465" s="865"/>
      <c r="E465" s="897" t="s">
        <v>2091</v>
      </c>
      <c r="F465" s="868"/>
      <c r="G465" s="912"/>
      <c r="H465" s="912"/>
      <c r="I465" s="912"/>
      <c r="J465" s="933"/>
      <c r="K465" s="964"/>
      <c r="L465" s="933"/>
      <c r="M465" s="922"/>
      <c r="N465" s="940">
        <v>0.125</v>
      </c>
      <c r="O465" s="940">
        <v>0</v>
      </c>
      <c r="P465" s="940">
        <v>0</v>
      </c>
      <c r="Q465" s="1054">
        <v>0</v>
      </c>
      <c r="R465" s="869"/>
      <c r="S465" s="951"/>
    </row>
    <row r="466" spans="1:19" ht="15">
      <c r="A466" s="275"/>
      <c r="B466" s="864"/>
      <c r="C466" s="886"/>
      <c r="D466" s="892" t="s">
        <v>204</v>
      </c>
      <c r="E466" s="899"/>
      <c r="F466" s="865"/>
      <c r="G466" s="910"/>
      <c r="H466" s="910"/>
      <c r="I466" s="910"/>
      <c r="J466" s="932"/>
      <c r="K466" s="965"/>
      <c r="L466" s="932"/>
      <c r="M466" s="923"/>
      <c r="N466" s="939">
        <v>6.7009999999999952</v>
      </c>
      <c r="O466" s="939">
        <v>6.0600000000000014</v>
      </c>
      <c r="P466" s="939"/>
      <c r="Q466" s="1053">
        <v>29040.413000000004</v>
      </c>
      <c r="R466" s="866"/>
      <c r="S466" s="952"/>
    </row>
    <row r="467" spans="1:19" ht="15">
      <c r="A467" s="275"/>
      <c r="B467" s="864"/>
      <c r="C467" s="883" t="s">
        <v>205</v>
      </c>
      <c r="D467" s="868"/>
      <c r="E467" s="901"/>
      <c r="F467" s="868"/>
      <c r="G467" s="912"/>
      <c r="H467" s="912"/>
      <c r="I467" s="912"/>
      <c r="J467" s="933"/>
      <c r="K467" s="964"/>
      <c r="L467" s="933"/>
      <c r="M467" s="922"/>
      <c r="N467" s="940">
        <v>11.00100000000003</v>
      </c>
      <c r="O467" s="940">
        <v>9.1599999999999984</v>
      </c>
      <c r="P467" s="940"/>
      <c r="Q467" s="1054">
        <v>30729.611000000008</v>
      </c>
      <c r="R467" s="869"/>
      <c r="S467" s="951"/>
    </row>
    <row r="468" spans="1:19" ht="14.25">
      <c r="A468" s="275"/>
      <c r="B468" s="864"/>
      <c r="C468" s="884" t="s">
        <v>572</v>
      </c>
      <c r="D468" s="867" t="s">
        <v>167</v>
      </c>
      <c r="E468" s="900" t="s">
        <v>573</v>
      </c>
      <c r="F468" s="867" t="s">
        <v>574</v>
      </c>
      <c r="G468" s="911" t="s">
        <v>170</v>
      </c>
      <c r="H468" s="910" t="s">
        <v>170</v>
      </c>
      <c r="I468" s="911" t="s">
        <v>176</v>
      </c>
      <c r="J468" s="932" t="s">
        <v>172</v>
      </c>
      <c r="K468" s="963" t="s">
        <v>173</v>
      </c>
      <c r="L468" s="932" t="s">
        <v>280</v>
      </c>
      <c r="M468" s="921" t="s">
        <v>575</v>
      </c>
      <c r="N468" s="939">
        <v>0.31000000000000005</v>
      </c>
      <c r="O468" s="939">
        <v>0.31000000000000005</v>
      </c>
      <c r="P468" s="939"/>
      <c r="Q468" s="1053">
        <v>0</v>
      </c>
      <c r="R468" s="866"/>
      <c r="S468" s="952"/>
    </row>
    <row r="469" spans="1:19" ht="15">
      <c r="A469" s="275"/>
      <c r="B469" s="864"/>
      <c r="C469" s="884"/>
      <c r="D469" s="865"/>
      <c r="E469" s="897" t="s">
        <v>576</v>
      </c>
      <c r="F469" s="868"/>
      <c r="G469" s="912"/>
      <c r="H469" s="912"/>
      <c r="I469" s="912"/>
      <c r="J469" s="933"/>
      <c r="K469" s="964"/>
      <c r="L469" s="933"/>
      <c r="M469" s="922"/>
      <c r="N469" s="940">
        <v>0.31000000000000005</v>
      </c>
      <c r="O469" s="940">
        <v>0.31000000000000005</v>
      </c>
      <c r="P469" s="940">
        <v>0</v>
      </c>
      <c r="Q469" s="1054">
        <v>0</v>
      </c>
      <c r="R469" s="869"/>
      <c r="S469" s="951"/>
    </row>
    <row r="470" spans="1:19" ht="15">
      <c r="A470" s="275"/>
      <c r="B470" s="864"/>
      <c r="C470" s="884"/>
      <c r="D470" s="892" t="s">
        <v>191</v>
      </c>
      <c r="E470" s="899"/>
      <c r="F470" s="865"/>
      <c r="G470" s="910"/>
      <c r="H470" s="910"/>
      <c r="I470" s="910"/>
      <c r="J470" s="932"/>
      <c r="K470" s="965"/>
      <c r="L470" s="932"/>
      <c r="M470" s="923"/>
      <c r="N470" s="939">
        <v>0.31000000000000005</v>
      </c>
      <c r="O470" s="939">
        <v>0.31000000000000005</v>
      </c>
      <c r="P470" s="939"/>
      <c r="Q470" s="1053">
        <v>0</v>
      </c>
      <c r="R470" s="866"/>
      <c r="S470" s="952"/>
    </row>
    <row r="471" spans="1:19" ht="14.25">
      <c r="A471" s="275"/>
      <c r="B471" s="864"/>
      <c r="C471" s="884"/>
      <c r="D471" s="867" t="s">
        <v>192</v>
      </c>
      <c r="E471" s="898" t="s">
        <v>577</v>
      </c>
      <c r="F471" s="867" t="s">
        <v>219</v>
      </c>
      <c r="G471" s="909" t="s">
        <v>194</v>
      </c>
      <c r="H471" s="910" t="s">
        <v>194</v>
      </c>
      <c r="I471" s="909" t="s">
        <v>176</v>
      </c>
      <c r="J471" s="932" t="s">
        <v>238</v>
      </c>
      <c r="K471" s="962" t="s">
        <v>173</v>
      </c>
      <c r="L471" s="932" t="s">
        <v>280</v>
      </c>
      <c r="M471" s="920" t="s">
        <v>575</v>
      </c>
      <c r="N471" s="939">
        <v>10</v>
      </c>
      <c r="O471" s="939">
        <v>9.5299999999999994</v>
      </c>
      <c r="P471" s="939"/>
      <c r="Q471" s="1053">
        <v>46560.679000000004</v>
      </c>
      <c r="R471" s="866"/>
      <c r="S471" s="952"/>
    </row>
    <row r="472" spans="1:19" ht="14.25">
      <c r="A472" s="275"/>
      <c r="B472" s="864"/>
      <c r="C472" s="884"/>
      <c r="D472" s="865"/>
      <c r="E472" s="896"/>
      <c r="F472" s="867" t="s">
        <v>274</v>
      </c>
      <c r="G472" s="911" t="s">
        <v>194</v>
      </c>
      <c r="H472" s="910" t="s">
        <v>194</v>
      </c>
      <c r="I472" s="911" t="s">
        <v>176</v>
      </c>
      <c r="J472" s="932" t="s">
        <v>238</v>
      </c>
      <c r="K472" s="963" t="s">
        <v>173</v>
      </c>
      <c r="L472" s="932" t="s">
        <v>280</v>
      </c>
      <c r="M472" s="921" t="s">
        <v>575</v>
      </c>
      <c r="N472" s="939">
        <v>10</v>
      </c>
      <c r="O472" s="939">
        <v>9.6599999999999984</v>
      </c>
      <c r="P472" s="939"/>
      <c r="Q472" s="1053">
        <v>59466.300999999999</v>
      </c>
      <c r="R472" s="866"/>
      <c r="S472" s="952"/>
    </row>
    <row r="473" spans="1:19" ht="15">
      <c r="A473" s="275"/>
      <c r="B473" s="864"/>
      <c r="C473" s="884"/>
      <c r="D473" s="865"/>
      <c r="E473" s="897" t="s">
        <v>578</v>
      </c>
      <c r="F473" s="868"/>
      <c r="G473" s="912"/>
      <c r="H473" s="912"/>
      <c r="I473" s="912"/>
      <c r="J473" s="933"/>
      <c r="K473" s="964"/>
      <c r="L473" s="933"/>
      <c r="M473" s="922"/>
      <c r="N473" s="940">
        <v>20</v>
      </c>
      <c r="O473" s="940">
        <v>19.189999999999998</v>
      </c>
      <c r="P473" s="940">
        <v>19.678000000000001</v>
      </c>
      <c r="Q473" s="1054">
        <v>106026.98</v>
      </c>
      <c r="R473" s="869"/>
      <c r="S473" s="951"/>
    </row>
    <row r="474" spans="1:19" ht="15">
      <c r="A474" s="275"/>
      <c r="B474" s="864"/>
      <c r="C474" s="886"/>
      <c r="D474" s="892" t="s">
        <v>204</v>
      </c>
      <c r="E474" s="899"/>
      <c r="F474" s="865"/>
      <c r="G474" s="910"/>
      <c r="H474" s="910"/>
      <c r="I474" s="910"/>
      <c r="J474" s="932"/>
      <c r="K474" s="965"/>
      <c r="L474" s="932"/>
      <c r="M474" s="923"/>
      <c r="N474" s="939">
        <v>20</v>
      </c>
      <c r="O474" s="939">
        <v>19.189999999999998</v>
      </c>
      <c r="P474" s="939"/>
      <c r="Q474" s="1053">
        <v>106026.98</v>
      </c>
      <c r="R474" s="866"/>
      <c r="S474" s="952"/>
    </row>
    <row r="475" spans="1:19" ht="15">
      <c r="A475" s="275"/>
      <c r="B475" s="864"/>
      <c r="C475" s="883" t="s">
        <v>579</v>
      </c>
      <c r="D475" s="868"/>
      <c r="E475" s="901"/>
      <c r="F475" s="868"/>
      <c r="G475" s="912"/>
      <c r="H475" s="912"/>
      <c r="I475" s="912"/>
      <c r="J475" s="933"/>
      <c r="K475" s="964"/>
      <c r="L475" s="933"/>
      <c r="M475" s="922"/>
      <c r="N475" s="940">
        <v>20.309999999999999</v>
      </c>
      <c r="O475" s="940">
        <v>19.499999999999996</v>
      </c>
      <c r="P475" s="940"/>
      <c r="Q475" s="1054">
        <v>106026.98</v>
      </c>
      <c r="R475" s="869"/>
      <c r="S475" s="951"/>
    </row>
    <row r="476" spans="1:19" ht="14.25">
      <c r="A476" s="275"/>
      <c r="B476" s="864"/>
      <c r="C476" s="884" t="s">
        <v>580</v>
      </c>
      <c r="D476" s="867" t="s">
        <v>167</v>
      </c>
      <c r="E476" s="900" t="s">
        <v>581</v>
      </c>
      <c r="F476" s="867"/>
      <c r="G476" s="911" t="s">
        <v>170</v>
      </c>
      <c r="H476" s="910" t="s">
        <v>170</v>
      </c>
      <c r="I476" s="911" t="s">
        <v>171</v>
      </c>
      <c r="J476" s="932" t="s">
        <v>172</v>
      </c>
      <c r="K476" s="963" t="s">
        <v>173</v>
      </c>
      <c r="L476" s="932" t="s">
        <v>280</v>
      </c>
      <c r="M476" s="921" t="s">
        <v>582</v>
      </c>
      <c r="N476" s="939">
        <v>3.6699999999999995</v>
      </c>
      <c r="O476" s="939">
        <v>2.4</v>
      </c>
      <c r="P476" s="939"/>
      <c r="Q476" s="1053">
        <v>0</v>
      </c>
      <c r="R476" s="866"/>
      <c r="S476" s="952"/>
    </row>
    <row r="477" spans="1:19" ht="15">
      <c r="A477" s="275"/>
      <c r="B477" s="864"/>
      <c r="C477" s="884"/>
      <c r="D477" s="865"/>
      <c r="E477" s="897" t="s">
        <v>583</v>
      </c>
      <c r="F477" s="868"/>
      <c r="G477" s="912"/>
      <c r="H477" s="912"/>
      <c r="I477" s="912"/>
      <c r="J477" s="933"/>
      <c r="K477" s="964"/>
      <c r="L477" s="933"/>
      <c r="M477" s="922"/>
      <c r="N477" s="940">
        <v>3.6699999999999995</v>
      </c>
      <c r="O477" s="940">
        <v>2.4</v>
      </c>
      <c r="P477" s="940">
        <v>0</v>
      </c>
      <c r="Q477" s="1054">
        <v>0</v>
      </c>
      <c r="R477" s="869"/>
      <c r="S477" s="951"/>
    </row>
    <row r="478" spans="1:19" ht="15">
      <c r="A478" s="275"/>
      <c r="B478" s="864"/>
      <c r="C478" s="886"/>
      <c r="D478" s="892" t="s">
        <v>191</v>
      </c>
      <c r="E478" s="899"/>
      <c r="F478" s="865"/>
      <c r="G478" s="910"/>
      <c r="H478" s="910"/>
      <c r="I478" s="910"/>
      <c r="J478" s="932"/>
      <c r="K478" s="965"/>
      <c r="L478" s="932"/>
      <c r="M478" s="923"/>
      <c r="N478" s="939">
        <v>3.6699999999999995</v>
      </c>
      <c r="O478" s="939">
        <v>2.4</v>
      </c>
      <c r="P478" s="939"/>
      <c r="Q478" s="1053">
        <v>0</v>
      </c>
      <c r="R478" s="866"/>
      <c r="S478" s="952"/>
    </row>
    <row r="479" spans="1:19" ht="15">
      <c r="A479" s="275"/>
      <c r="B479" s="864"/>
      <c r="C479" s="883" t="s">
        <v>584</v>
      </c>
      <c r="D479" s="868"/>
      <c r="E479" s="901"/>
      <c r="F479" s="868"/>
      <c r="G479" s="912"/>
      <c r="H479" s="912"/>
      <c r="I479" s="912"/>
      <c r="J479" s="933"/>
      <c r="K479" s="964"/>
      <c r="L479" s="933"/>
      <c r="M479" s="922"/>
      <c r="N479" s="940">
        <v>3.6699999999999995</v>
      </c>
      <c r="O479" s="940">
        <v>2.4</v>
      </c>
      <c r="P479" s="940"/>
      <c r="Q479" s="1054">
        <v>0</v>
      </c>
      <c r="R479" s="869"/>
      <c r="S479" s="951"/>
    </row>
    <row r="480" spans="1:19" ht="14.25">
      <c r="A480" s="275"/>
      <c r="B480" s="864"/>
      <c r="C480" s="884" t="s">
        <v>585</v>
      </c>
      <c r="D480" s="867" t="s">
        <v>167</v>
      </c>
      <c r="E480" s="898" t="s">
        <v>586</v>
      </c>
      <c r="F480" s="867"/>
      <c r="G480" s="909" t="s">
        <v>170</v>
      </c>
      <c r="H480" s="910" t="s">
        <v>170</v>
      </c>
      <c r="I480" s="909" t="s">
        <v>171</v>
      </c>
      <c r="J480" s="932" t="s">
        <v>172</v>
      </c>
      <c r="K480" s="962" t="s">
        <v>173</v>
      </c>
      <c r="L480" s="932" t="s">
        <v>4</v>
      </c>
      <c r="M480" s="920" t="s">
        <v>587</v>
      </c>
      <c r="N480" s="939">
        <v>0.67500000000000016</v>
      </c>
      <c r="O480" s="939">
        <v>0.53000000000000014</v>
      </c>
      <c r="P480" s="939"/>
      <c r="Q480" s="1053">
        <v>0</v>
      </c>
      <c r="R480" s="866"/>
      <c r="S480" s="952"/>
    </row>
    <row r="481" spans="1:19" ht="14.25">
      <c r="A481" s="275"/>
      <c r="B481" s="864"/>
      <c r="C481" s="884"/>
      <c r="D481" s="865"/>
      <c r="E481" s="896"/>
      <c r="F481" s="865"/>
      <c r="G481" s="911"/>
      <c r="H481" s="910"/>
      <c r="I481" s="911"/>
      <c r="J481" s="932"/>
      <c r="K481" s="963"/>
      <c r="L481" s="932"/>
      <c r="M481" s="921"/>
      <c r="N481" s="939"/>
      <c r="O481" s="939"/>
      <c r="P481" s="939"/>
      <c r="Q481" s="1053"/>
      <c r="R481" s="866" t="s">
        <v>178</v>
      </c>
      <c r="S481" s="952">
        <v>0</v>
      </c>
    </row>
    <row r="482" spans="1:19" ht="15">
      <c r="A482" s="275"/>
      <c r="B482" s="864"/>
      <c r="C482" s="884"/>
      <c r="D482" s="865"/>
      <c r="E482" s="897" t="s">
        <v>588</v>
      </c>
      <c r="F482" s="868"/>
      <c r="G482" s="912"/>
      <c r="H482" s="912"/>
      <c r="I482" s="912"/>
      <c r="J482" s="933"/>
      <c r="K482" s="964"/>
      <c r="L482" s="933"/>
      <c r="M482" s="922"/>
      <c r="N482" s="940">
        <v>0.67500000000000016</v>
      </c>
      <c r="O482" s="940">
        <v>0.53000000000000014</v>
      </c>
      <c r="P482" s="940">
        <v>0</v>
      </c>
      <c r="Q482" s="1054">
        <v>0</v>
      </c>
      <c r="R482" s="869"/>
      <c r="S482" s="951"/>
    </row>
    <row r="483" spans="1:19" ht="14.25">
      <c r="A483" s="275"/>
      <c r="B483" s="864"/>
      <c r="C483" s="884"/>
      <c r="D483" s="865"/>
      <c r="E483" s="898" t="s">
        <v>589</v>
      </c>
      <c r="F483" s="867"/>
      <c r="G483" s="909" t="s">
        <v>170</v>
      </c>
      <c r="H483" s="910" t="s">
        <v>170</v>
      </c>
      <c r="I483" s="909" t="s">
        <v>171</v>
      </c>
      <c r="J483" s="932" t="s">
        <v>172</v>
      </c>
      <c r="K483" s="962" t="s">
        <v>173</v>
      </c>
      <c r="L483" s="932" t="s">
        <v>4</v>
      </c>
      <c r="M483" s="920" t="s">
        <v>587</v>
      </c>
      <c r="N483" s="939">
        <v>4.0799999999999992</v>
      </c>
      <c r="O483" s="939">
        <v>2.8499999999999996</v>
      </c>
      <c r="P483" s="939"/>
      <c r="Q483" s="1053">
        <v>1.786</v>
      </c>
      <c r="R483" s="866"/>
      <c r="S483" s="952"/>
    </row>
    <row r="484" spans="1:19" ht="14.25">
      <c r="A484" s="275"/>
      <c r="B484" s="864"/>
      <c r="C484" s="884"/>
      <c r="D484" s="865"/>
      <c r="E484" s="896"/>
      <c r="F484" s="865"/>
      <c r="G484" s="911"/>
      <c r="H484" s="910"/>
      <c r="I484" s="911"/>
      <c r="J484" s="932"/>
      <c r="K484" s="963"/>
      <c r="L484" s="932"/>
      <c r="M484" s="921"/>
      <c r="N484" s="939"/>
      <c r="O484" s="939"/>
      <c r="P484" s="939"/>
      <c r="Q484" s="1053"/>
      <c r="R484" s="866" t="s">
        <v>178</v>
      </c>
      <c r="S484" s="952">
        <v>258.03999999999996</v>
      </c>
    </row>
    <row r="485" spans="1:19" ht="15">
      <c r="A485" s="275"/>
      <c r="B485" s="864"/>
      <c r="C485" s="884"/>
      <c r="D485" s="865"/>
      <c r="E485" s="897" t="s">
        <v>590</v>
      </c>
      <c r="F485" s="868"/>
      <c r="G485" s="912"/>
      <c r="H485" s="912"/>
      <c r="I485" s="912"/>
      <c r="J485" s="933"/>
      <c r="K485" s="964"/>
      <c r="L485" s="933"/>
      <c r="M485" s="922"/>
      <c r="N485" s="940">
        <v>4.0799999999999992</v>
      </c>
      <c r="O485" s="940">
        <v>2.8499999999999996</v>
      </c>
      <c r="P485" s="940">
        <v>0</v>
      </c>
      <c r="Q485" s="1054">
        <v>1.786</v>
      </c>
      <c r="R485" s="869"/>
      <c r="S485" s="951"/>
    </row>
    <row r="486" spans="1:19" ht="14.25">
      <c r="A486" s="275"/>
      <c r="B486" s="864"/>
      <c r="C486" s="884"/>
      <c r="D486" s="865"/>
      <c r="E486" s="898" t="s">
        <v>591</v>
      </c>
      <c r="F486" s="867"/>
      <c r="G486" s="909" t="s">
        <v>170</v>
      </c>
      <c r="H486" s="910" t="s">
        <v>170</v>
      </c>
      <c r="I486" s="909" t="s">
        <v>171</v>
      </c>
      <c r="J486" s="932" t="s">
        <v>172</v>
      </c>
      <c r="K486" s="962" t="s">
        <v>173</v>
      </c>
      <c r="L486" s="932" t="s">
        <v>4</v>
      </c>
      <c r="M486" s="920" t="s">
        <v>587</v>
      </c>
      <c r="N486" s="939">
        <v>10.949999999999998</v>
      </c>
      <c r="O486" s="939">
        <v>7.4000000000000021</v>
      </c>
      <c r="P486" s="939"/>
      <c r="Q486" s="1053">
        <v>30.443999999999996</v>
      </c>
      <c r="R486" s="866"/>
      <c r="S486" s="952"/>
    </row>
    <row r="487" spans="1:19" ht="14.25">
      <c r="A487" s="275"/>
      <c r="B487" s="864"/>
      <c r="C487" s="884"/>
      <c r="D487" s="865"/>
      <c r="E487" s="896"/>
      <c r="F487" s="865"/>
      <c r="G487" s="911"/>
      <c r="H487" s="910"/>
      <c r="I487" s="911"/>
      <c r="J487" s="932"/>
      <c r="K487" s="963"/>
      <c r="L487" s="932"/>
      <c r="M487" s="921"/>
      <c r="N487" s="939"/>
      <c r="O487" s="939"/>
      <c r="P487" s="939"/>
      <c r="Q487" s="1053"/>
      <c r="R487" s="866" t="s">
        <v>178</v>
      </c>
      <c r="S487" s="952">
        <v>2068.5699999999997</v>
      </c>
    </row>
    <row r="488" spans="1:19" ht="15">
      <c r="A488" s="275"/>
      <c r="B488" s="864"/>
      <c r="C488" s="884"/>
      <c r="D488" s="865"/>
      <c r="E488" s="897" t="s">
        <v>592</v>
      </c>
      <c r="F488" s="868"/>
      <c r="G488" s="912"/>
      <c r="H488" s="912"/>
      <c r="I488" s="912"/>
      <c r="J488" s="933"/>
      <c r="K488" s="964"/>
      <c r="L488" s="933"/>
      <c r="M488" s="922"/>
      <c r="N488" s="940">
        <v>10.949999999999998</v>
      </c>
      <c r="O488" s="940">
        <v>7.4000000000000021</v>
      </c>
      <c r="P488" s="940">
        <v>0</v>
      </c>
      <c r="Q488" s="1054">
        <v>30.443999999999996</v>
      </c>
      <c r="R488" s="869"/>
      <c r="S488" s="951"/>
    </row>
    <row r="489" spans="1:19" ht="14.25">
      <c r="A489" s="275"/>
      <c r="B489" s="864"/>
      <c r="C489" s="884"/>
      <c r="D489" s="865"/>
      <c r="E489" s="898" t="s">
        <v>593</v>
      </c>
      <c r="F489" s="867"/>
      <c r="G489" s="909" t="s">
        <v>170</v>
      </c>
      <c r="H489" s="910" t="s">
        <v>170</v>
      </c>
      <c r="I489" s="909" t="s">
        <v>171</v>
      </c>
      <c r="J489" s="932" t="s">
        <v>172</v>
      </c>
      <c r="K489" s="962" t="s">
        <v>173</v>
      </c>
      <c r="L489" s="932" t="s">
        <v>4</v>
      </c>
      <c r="M489" s="920" t="s">
        <v>587</v>
      </c>
      <c r="N489" s="939">
        <v>3.180000000000001</v>
      </c>
      <c r="O489" s="939">
        <v>2.15</v>
      </c>
      <c r="P489" s="939"/>
      <c r="Q489" s="1053">
        <v>3.6</v>
      </c>
      <c r="R489" s="866"/>
      <c r="S489" s="952"/>
    </row>
    <row r="490" spans="1:19" ht="14.25">
      <c r="A490" s="275"/>
      <c r="B490" s="864"/>
      <c r="C490" s="884"/>
      <c r="D490" s="865"/>
      <c r="E490" s="896"/>
      <c r="F490" s="865"/>
      <c r="G490" s="911"/>
      <c r="H490" s="910"/>
      <c r="I490" s="911"/>
      <c r="J490" s="932"/>
      <c r="K490" s="963"/>
      <c r="L490" s="932"/>
      <c r="M490" s="921"/>
      <c r="N490" s="939"/>
      <c r="O490" s="939"/>
      <c r="P490" s="939"/>
      <c r="Q490" s="1053"/>
      <c r="R490" s="866" t="s">
        <v>178</v>
      </c>
      <c r="S490" s="952">
        <v>663</v>
      </c>
    </row>
    <row r="491" spans="1:19" ht="15">
      <c r="A491" s="275"/>
      <c r="B491" s="864"/>
      <c r="C491" s="884"/>
      <c r="D491" s="865"/>
      <c r="E491" s="897" t="s">
        <v>594</v>
      </c>
      <c r="F491" s="868"/>
      <c r="G491" s="912"/>
      <c r="H491" s="912"/>
      <c r="I491" s="912"/>
      <c r="J491" s="933"/>
      <c r="K491" s="964"/>
      <c r="L491" s="933"/>
      <c r="M491" s="922"/>
      <c r="N491" s="940">
        <v>3.180000000000001</v>
      </c>
      <c r="O491" s="940">
        <v>2.15</v>
      </c>
      <c r="P491" s="940">
        <v>0</v>
      </c>
      <c r="Q491" s="1054">
        <v>3.6</v>
      </c>
      <c r="R491" s="869"/>
      <c r="S491" s="951"/>
    </row>
    <row r="492" spans="1:19" ht="14.25">
      <c r="A492" s="275"/>
      <c r="B492" s="864"/>
      <c r="C492" s="884"/>
      <c r="D492" s="865"/>
      <c r="E492" s="898" t="s">
        <v>595</v>
      </c>
      <c r="F492" s="867"/>
      <c r="G492" s="909" t="s">
        <v>170</v>
      </c>
      <c r="H492" s="910" t="s">
        <v>170</v>
      </c>
      <c r="I492" s="909" t="s">
        <v>171</v>
      </c>
      <c r="J492" s="932" t="s">
        <v>172</v>
      </c>
      <c r="K492" s="962" t="s">
        <v>173</v>
      </c>
      <c r="L492" s="932" t="s">
        <v>4</v>
      </c>
      <c r="M492" s="920" t="s">
        <v>587</v>
      </c>
      <c r="N492" s="939">
        <v>5.46</v>
      </c>
      <c r="O492" s="939">
        <v>3.2999999999999994</v>
      </c>
      <c r="P492" s="939"/>
      <c r="Q492" s="1053">
        <v>13.683</v>
      </c>
      <c r="R492" s="866"/>
      <c r="S492" s="952"/>
    </row>
    <row r="493" spans="1:19" ht="14.25">
      <c r="A493" s="275"/>
      <c r="B493" s="864"/>
      <c r="C493" s="884"/>
      <c r="D493" s="865"/>
      <c r="E493" s="896"/>
      <c r="F493" s="865"/>
      <c r="G493" s="911"/>
      <c r="H493" s="910"/>
      <c r="I493" s="911"/>
      <c r="J493" s="932"/>
      <c r="K493" s="963"/>
      <c r="L493" s="932"/>
      <c r="M493" s="921"/>
      <c r="N493" s="939"/>
      <c r="O493" s="939"/>
      <c r="P493" s="939"/>
      <c r="Q493" s="1053"/>
      <c r="R493" s="866" t="s">
        <v>178</v>
      </c>
      <c r="S493" s="952">
        <v>1612</v>
      </c>
    </row>
    <row r="494" spans="1:19" ht="15">
      <c r="A494" s="275"/>
      <c r="B494" s="864"/>
      <c r="C494" s="884"/>
      <c r="D494" s="865"/>
      <c r="E494" s="897" t="s">
        <v>596</v>
      </c>
      <c r="F494" s="868"/>
      <c r="G494" s="912"/>
      <c r="H494" s="912"/>
      <c r="I494" s="912"/>
      <c r="J494" s="933"/>
      <c r="K494" s="964"/>
      <c r="L494" s="933"/>
      <c r="M494" s="922"/>
      <c r="N494" s="940">
        <v>5.46</v>
      </c>
      <c r="O494" s="940">
        <v>3.2999999999999994</v>
      </c>
      <c r="P494" s="940">
        <v>0</v>
      </c>
      <c r="Q494" s="1054">
        <v>13.683</v>
      </c>
      <c r="R494" s="869"/>
      <c r="S494" s="951"/>
    </row>
    <row r="495" spans="1:19" ht="14.25">
      <c r="A495" s="275"/>
      <c r="B495" s="864"/>
      <c r="C495" s="884"/>
      <c r="D495" s="865"/>
      <c r="E495" s="898" t="s">
        <v>597</v>
      </c>
      <c r="F495" s="867"/>
      <c r="G495" s="909" t="s">
        <v>170</v>
      </c>
      <c r="H495" s="910" t="s">
        <v>170</v>
      </c>
      <c r="I495" s="909" t="s">
        <v>171</v>
      </c>
      <c r="J495" s="932" t="s">
        <v>172</v>
      </c>
      <c r="K495" s="962" t="s">
        <v>177</v>
      </c>
      <c r="L495" s="932" t="s">
        <v>4</v>
      </c>
      <c r="M495" s="920" t="s">
        <v>587</v>
      </c>
      <c r="N495" s="939">
        <v>1.8199999999999996</v>
      </c>
      <c r="O495" s="939">
        <v>1.3000000000000005</v>
      </c>
      <c r="P495" s="939"/>
      <c r="Q495" s="1053">
        <v>0</v>
      </c>
      <c r="R495" s="866"/>
      <c r="S495" s="952"/>
    </row>
    <row r="496" spans="1:19" ht="14.25">
      <c r="A496" s="275"/>
      <c r="B496" s="864"/>
      <c r="C496" s="884"/>
      <c r="D496" s="865"/>
      <c r="E496" s="896"/>
      <c r="F496" s="865"/>
      <c r="G496" s="911"/>
      <c r="H496" s="910"/>
      <c r="I496" s="911"/>
      <c r="J496" s="932"/>
      <c r="K496" s="963"/>
      <c r="L496" s="932"/>
      <c r="M496" s="921"/>
      <c r="N496" s="939"/>
      <c r="O496" s="939"/>
      <c r="P496" s="939"/>
      <c r="Q496" s="1053"/>
      <c r="R496" s="866" t="s">
        <v>178</v>
      </c>
      <c r="S496" s="952">
        <v>0</v>
      </c>
    </row>
    <row r="497" spans="1:19" ht="15">
      <c r="A497" s="275"/>
      <c r="B497" s="864"/>
      <c r="C497" s="884"/>
      <c r="D497" s="865"/>
      <c r="E497" s="897" t="s">
        <v>598</v>
      </c>
      <c r="F497" s="868"/>
      <c r="G497" s="912"/>
      <c r="H497" s="912"/>
      <c r="I497" s="912"/>
      <c r="J497" s="933"/>
      <c r="K497" s="964"/>
      <c r="L497" s="933"/>
      <c r="M497" s="922"/>
      <c r="N497" s="940">
        <v>1.8199999999999996</v>
      </c>
      <c r="O497" s="940">
        <v>1.3000000000000005</v>
      </c>
      <c r="P497" s="940">
        <v>0</v>
      </c>
      <c r="Q497" s="1054">
        <v>0</v>
      </c>
      <c r="R497" s="869"/>
      <c r="S497" s="951"/>
    </row>
    <row r="498" spans="1:19" ht="14.25">
      <c r="A498" s="275"/>
      <c r="B498" s="864"/>
      <c r="C498" s="884"/>
      <c r="D498" s="865"/>
      <c r="E498" s="898" t="s">
        <v>599</v>
      </c>
      <c r="F498" s="867"/>
      <c r="G498" s="909" t="s">
        <v>170</v>
      </c>
      <c r="H498" s="910" t="s">
        <v>170</v>
      </c>
      <c r="I498" s="909" t="s">
        <v>171</v>
      </c>
      <c r="J498" s="932" t="s">
        <v>172</v>
      </c>
      <c r="K498" s="962" t="s">
        <v>173</v>
      </c>
      <c r="L498" s="932" t="s">
        <v>4</v>
      </c>
      <c r="M498" s="920" t="s">
        <v>4</v>
      </c>
      <c r="N498" s="939">
        <v>8.65</v>
      </c>
      <c r="O498" s="939">
        <v>6</v>
      </c>
      <c r="P498" s="939"/>
      <c r="Q498" s="1053">
        <v>7.5100000000000007</v>
      </c>
      <c r="R498" s="866"/>
      <c r="S498" s="952"/>
    </row>
    <row r="499" spans="1:19" ht="14.25">
      <c r="A499" s="275"/>
      <c r="B499" s="864"/>
      <c r="C499" s="884"/>
      <c r="D499" s="865"/>
      <c r="E499" s="896"/>
      <c r="F499" s="865"/>
      <c r="G499" s="911"/>
      <c r="H499" s="910"/>
      <c r="I499" s="911"/>
      <c r="J499" s="932"/>
      <c r="K499" s="963"/>
      <c r="L499" s="932"/>
      <c r="M499" s="921"/>
      <c r="N499" s="939"/>
      <c r="O499" s="939"/>
      <c r="P499" s="939"/>
      <c r="Q499" s="1053"/>
      <c r="R499" s="866" t="s">
        <v>178</v>
      </c>
      <c r="S499" s="952">
        <v>756.55</v>
      </c>
    </row>
    <row r="500" spans="1:19" ht="15">
      <c r="A500" s="275"/>
      <c r="B500" s="864"/>
      <c r="C500" s="884"/>
      <c r="D500" s="865"/>
      <c r="E500" s="897" t="s">
        <v>600</v>
      </c>
      <c r="F500" s="868"/>
      <c r="G500" s="912"/>
      <c r="H500" s="912"/>
      <c r="I500" s="912"/>
      <c r="J500" s="933"/>
      <c r="K500" s="964"/>
      <c r="L500" s="933"/>
      <c r="M500" s="922"/>
      <c r="N500" s="940">
        <v>8.65</v>
      </c>
      <c r="O500" s="940">
        <v>6</v>
      </c>
      <c r="P500" s="940">
        <v>0</v>
      </c>
      <c r="Q500" s="1054">
        <v>7.5100000000000007</v>
      </c>
      <c r="R500" s="869"/>
      <c r="S500" s="951"/>
    </row>
    <row r="501" spans="1:19" ht="14.25">
      <c r="A501" s="275"/>
      <c r="B501" s="864"/>
      <c r="C501" s="884"/>
      <c r="D501" s="865"/>
      <c r="E501" s="898" t="s">
        <v>601</v>
      </c>
      <c r="F501" s="867"/>
      <c r="G501" s="909" t="s">
        <v>170</v>
      </c>
      <c r="H501" s="910" t="s">
        <v>170</v>
      </c>
      <c r="I501" s="909" t="s">
        <v>171</v>
      </c>
      <c r="J501" s="932" t="s">
        <v>172</v>
      </c>
      <c r="K501" s="962" t="s">
        <v>173</v>
      </c>
      <c r="L501" s="932" t="s">
        <v>4</v>
      </c>
      <c r="M501" s="920" t="s">
        <v>587</v>
      </c>
      <c r="N501" s="939">
        <v>5.4249999999999998</v>
      </c>
      <c r="O501" s="939">
        <v>3.399999999999999</v>
      </c>
      <c r="P501" s="939"/>
      <c r="Q501" s="1053">
        <v>5.0869999999999997</v>
      </c>
      <c r="R501" s="866"/>
      <c r="S501" s="952"/>
    </row>
    <row r="502" spans="1:19" ht="14.25">
      <c r="A502" s="275"/>
      <c r="B502" s="864"/>
      <c r="C502" s="884"/>
      <c r="D502" s="865"/>
      <c r="E502" s="896"/>
      <c r="F502" s="865"/>
      <c r="G502" s="911"/>
      <c r="H502" s="910"/>
      <c r="I502" s="911"/>
      <c r="J502" s="932"/>
      <c r="K502" s="963"/>
      <c r="L502" s="932"/>
      <c r="M502" s="921"/>
      <c r="N502" s="939"/>
      <c r="O502" s="939"/>
      <c r="P502" s="939"/>
      <c r="Q502" s="1053"/>
      <c r="R502" s="866" t="s">
        <v>178</v>
      </c>
      <c r="S502" s="952">
        <v>360</v>
      </c>
    </row>
    <row r="503" spans="1:19" ht="15">
      <c r="A503" s="275"/>
      <c r="B503" s="864"/>
      <c r="C503" s="884"/>
      <c r="D503" s="865"/>
      <c r="E503" s="897" t="s">
        <v>602</v>
      </c>
      <c r="F503" s="868"/>
      <c r="G503" s="912"/>
      <c r="H503" s="912"/>
      <c r="I503" s="912"/>
      <c r="J503" s="933"/>
      <c r="K503" s="964"/>
      <c r="L503" s="933"/>
      <c r="M503" s="922"/>
      <c r="N503" s="940">
        <v>5.4249999999999998</v>
      </c>
      <c r="O503" s="940">
        <v>3.399999999999999</v>
      </c>
      <c r="P503" s="940">
        <v>0</v>
      </c>
      <c r="Q503" s="1054">
        <v>5.0869999999999997</v>
      </c>
      <c r="R503" s="869"/>
      <c r="S503" s="951"/>
    </row>
    <row r="504" spans="1:19" ht="15">
      <c r="A504" s="275"/>
      <c r="B504" s="864"/>
      <c r="C504" s="886"/>
      <c r="D504" s="892" t="s">
        <v>191</v>
      </c>
      <c r="E504" s="899"/>
      <c r="F504" s="865"/>
      <c r="G504" s="910"/>
      <c r="H504" s="910"/>
      <c r="I504" s="910"/>
      <c r="J504" s="932"/>
      <c r="K504" s="965"/>
      <c r="L504" s="932"/>
      <c r="M504" s="923"/>
      <c r="N504" s="939">
        <v>40.240000000000009</v>
      </c>
      <c r="O504" s="939">
        <v>26.930000000000046</v>
      </c>
      <c r="P504" s="939"/>
      <c r="Q504" s="1053">
        <v>62.109999999999985</v>
      </c>
      <c r="R504" s="866"/>
      <c r="S504" s="952"/>
    </row>
    <row r="505" spans="1:19" ht="15">
      <c r="A505" s="275"/>
      <c r="B505" s="864"/>
      <c r="C505" s="883" t="s">
        <v>603</v>
      </c>
      <c r="D505" s="868"/>
      <c r="E505" s="901"/>
      <c r="F505" s="868"/>
      <c r="G505" s="912"/>
      <c r="H505" s="912"/>
      <c r="I505" s="912"/>
      <c r="J505" s="933"/>
      <c r="K505" s="964"/>
      <c r="L505" s="933"/>
      <c r="M505" s="922"/>
      <c r="N505" s="940">
        <v>40.240000000000009</v>
      </c>
      <c r="O505" s="940">
        <v>26.930000000000046</v>
      </c>
      <c r="P505" s="940"/>
      <c r="Q505" s="1054">
        <v>62.109999999999985</v>
      </c>
      <c r="R505" s="869"/>
      <c r="S505" s="951"/>
    </row>
    <row r="506" spans="1:19" ht="14.25">
      <c r="A506" s="275"/>
      <c r="B506" s="864"/>
      <c r="C506" s="884" t="s">
        <v>309</v>
      </c>
      <c r="D506" s="867" t="s">
        <v>192</v>
      </c>
      <c r="E506" s="898" t="s">
        <v>606</v>
      </c>
      <c r="F506" s="867" t="s">
        <v>240</v>
      </c>
      <c r="G506" s="909" t="s">
        <v>194</v>
      </c>
      <c r="H506" s="910" t="s">
        <v>194</v>
      </c>
      <c r="I506" s="909" t="s">
        <v>176</v>
      </c>
      <c r="J506" s="932" t="s">
        <v>238</v>
      </c>
      <c r="K506" s="962" t="s">
        <v>173</v>
      </c>
      <c r="L506" s="932" t="s">
        <v>607</v>
      </c>
      <c r="M506" s="920" t="s">
        <v>608</v>
      </c>
      <c r="N506" s="939">
        <v>16.999999999999996</v>
      </c>
      <c r="O506" s="939">
        <v>19.074000000000005</v>
      </c>
      <c r="P506" s="939"/>
      <c r="Q506" s="1053">
        <v>66880.593999999997</v>
      </c>
      <c r="R506" s="866"/>
      <c r="S506" s="952"/>
    </row>
    <row r="507" spans="1:19" ht="14.25">
      <c r="A507" s="275"/>
      <c r="B507" s="864"/>
      <c r="C507" s="884"/>
      <c r="D507" s="865"/>
      <c r="E507" s="896"/>
      <c r="F507" s="867" t="s">
        <v>243</v>
      </c>
      <c r="G507" s="911" t="s">
        <v>194</v>
      </c>
      <c r="H507" s="910" t="s">
        <v>194</v>
      </c>
      <c r="I507" s="911" t="s">
        <v>176</v>
      </c>
      <c r="J507" s="932" t="s">
        <v>238</v>
      </c>
      <c r="K507" s="963" t="s">
        <v>173</v>
      </c>
      <c r="L507" s="932" t="s">
        <v>607</v>
      </c>
      <c r="M507" s="921" t="s">
        <v>608</v>
      </c>
      <c r="N507" s="939">
        <v>16.999999999999996</v>
      </c>
      <c r="O507" s="939">
        <v>19.074000000000005</v>
      </c>
      <c r="P507" s="939"/>
      <c r="Q507" s="1053">
        <v>76927.375</v>
      </c>
      <c r="R507" s="866"/>
      <c r="S507" s="952"/>
    </row>
    <row r="508" spans="1:19" ht="15">
      <c r="A508" s="275"/>
      <c r="B508" s="864"/>
      <c r="C508" s="884"/>
      <c r="D508" s="865"/>
      <c r="E508" s="897" t="s">
        <v>609</v>
      </c>
      <c r="F508" s="868"/>
      <c r="G508" s="912"/>
      <c r="H508" s="912"/>
      <c r="I508" s="912"/>
      <c r="J508" s="933"/>
      <c r="K508" s="964"/>
      <c r="L508" s="933"/>
      <c r="M508" s="922"/>
      <c r="N508" s="940">
        <v>34.000000000000007</v>
      </c>
      <c r="O508" s="940">
        <v>38.148000000000017</v>
      </c>
      <c r="P508" s="940">
        <v>35.133000000000003</v>
      </c>
      <c r="Q508" s="1054">
        <v>143807.96899999998</v>
      </c>
      <c r="R508" s="869"/>
      <c r="S508" s="951"/>
    </row>
    <row r="509" spans="1:19" ht="15">
      <c r="A509" s="275"/>
      <c r="B509" s="864"/>
      <c r="C509" s="886"/>
      <c r="D509" s="892" t="s">
        <v>204</v>
      </c>
      <c r="E509" s="899"/>
      <c r="F509" s="865"/>
      <c r="G509" s="910"/>
      <c r="H509" s="910"/>
      <c r="I509" s="910"/>
      <c r="J509" s="932"/>
      <c r="K509" s="965"/>
      <c r="L509" s="932"/>
      <c r="M509" s="923"/>
      <c r="N509" s="939">
        <v>34.000000000000007</v>
      </c>
      <c r="O509" s="939">
        <v>38.148000000000017</v>
      </c>
      <c r="P509" s="939"/>
      <c r="Q509" s="1053">
        <v>143807.96899999998</v>
      </c>
      <c r="R509" s="866"/>
      <c r="S509" s="952"/>
    </row>
    <row r="510" spans="1:19" ht="15">
      <c r="A510" s="275"/>
      <c r="B510" s="864"/>
      <c r="C510" s="883" t="s">
        <v>310</v>
      </c>
      <c r="D510" s="868"/>
      <c r="E510" s="901"/>
      <c r="F510" s="868"/>
      <c r="G510" s="912"/>
      <c r="H510" s="912"/>
      <c r="I510" s="912"/>
      <c r="J510" s="933"/>
      <c r="K510" s="964"/>
      <c r="L510" s="933"/>
      <c r="M510" s="922"/>
      <c r="N510" s="940">
        <v>34.000000000000007</v>
      </c>
      <c r="O510" s="940">
        <v>38.148000000000017</v>
      </c>
      <c r="P510" s="940"/>
      <c r="Q510" s="1054">
        <v>143807.96899999998</v>
      </c>
      <c r="R510" s="869"/>
      <c r="S510" s="951"/>
    </row>
    <row r="511" spans="1:19" ht="14.25">
      <c r="A511" s="275"/>
      <c r="B511" s="864"/>
      <c r="C511" s="884" t="s">
        <v>1905</v>
      </c>
      <c r="D511" s="867" t="s">
        <v>192</v>
      </c>
      <c r="E511" s="900" t="s">
        <v>520</v>
      </c>
      <c r="F511" s="867" t="s">
        <v>240</v>
      </c>
      <c r="G511" s="911" t="s">
        <v>194</v>
      </c>
      <c r="H511" s="910" t="s">
        <v>194</v>
      </c>
      <c r="I511" s="911" t="s">
        <v>176</v>
      </c>
      <c r="J511" s="932" t="s">
        <v>238</v>
      </c>
      <c r="K511" s="963" t="s">
        <v>173</v>
      </c>
      <c r="L511" s="932" t="s">
        <v>521</v>
      </c>
      <c r="M511" s="921" t="s">
        <v>522</v>
      </c>
      <c r="N511" s="939">
        <v>5.15</v>
      </c>
      <c r="O511" s="939">
        <v>5.7109999999999994</v>
      </c>
      <c r="P511" s="939"/>
      <c r="Q511" s="1053">
        <v>34707.851999999999</v>
      </c>
      <c r="R511" s="866"/>
      <c r="S511" s="952"/>
    </row>
    <row r="512" spans="1:19" ht="15">
      <c r="A512" s="275"/>
      <c r="B512" s="864"/>
      <c r="C512" s="884"/>
      <c r="D512" s="865"/>
      <c r="E512" s="897" t="s">
        <v>523</v>
      </c>
      <c r="F512" s="868"/>
      <c r="G512" s="912"/>
      <c r="H512" s="912"/>
      <c r="I512" s="912"/>
      <c r="J512" s="933"/>
      <c r="K512" s="964"/>
      <c r="L512" s="933"/>
      <c r="M512" s="922"/>
      <c r="N512" s="940">
        <v>5.15</v>
      </c>
      <c r="O512" s="940">
        <v>5.7109999999999994</v>
      </c>
      <c r="P512" s="940">
        <v>5.7110000000000003</v>
      </c>
      <c r="Q512" s="1054">
        <v>34707.851999999999</v>
      </c>
      <c r="R512" s="869"/>
      <c r="S512" s="951"/>
    </row>
    <row r="513" spans="1:19" ht="14.25">
      <c r="A513" s="275"/>
      <c r="B513" s="864"/>
      <c r="C513" s="884"/>
      <c r="D513" s="865"/>
      <c r="E513" s="898" t="s">
        <v>524</v>
      </c>
      <c r="F513" s="867" t="s">
        <v>240</v>
      </c>
      <c r="G513" s="909" t="s">
        <v>194</v>
      </c>
      <c r="H513" s="910" t="s">
        <v>194</v>
      </c>
      <c r="I513" s="909" t="s">
        <v>176</v>
      </c>
      <c r="J513" s="932" t="s">
        <v>238</v>
      </c>
      <c r="K513" s="962" t="s">
        <v>173</v>
      </c>
      <c r="L513" s="932" t="s">
        <v>521</v>
      </c>
      <c r="M513" s="920" t="s">
        <v>522</v>
      </c>
      <c r="N513" s="939">
        <v>30.010999999999992</v>
      </c>
      <c r="O513" s="939">
        <v>31.593000000000007</v>
      </c>
      <c r="P513" s="939"/>
      <c r="Q513" s="1053">
        <v>177911.49100000001</v>
      </c>
      <c r="R513" s="866"/>
      <c r="S513" s="952"/>
    </row>
    <row r="514" spans="1:19" ht="14.25">
      <c r="A514" s="275"/>
      <c r="B514" s="864"/>
      <c r="C514" s="884"/>
      <c r="D514" s="865"/>
      <c r="E514" s="895"/>
      <c r="F514" s="867" t="s">
        <v>243</v>
      </c>
      <c r="G514" s="909" t="s">
        <v>194</v>
      </c>
      <c r="H514" s="910" t="s">
        <v>194</v>
      </c>
      <c r="I514" s="909" t="s">
        <v>176</v>
      </c>
      <c r="J514" s="932" t="s">
        <v>238</v>
      </c>
      <c r="K514" s="962" t="s">
        <v>173</v>
      </c>
      <c r="L514" s="932" t="s">
        <v>521</v>
      </c>
      <c r="M514" s="920" t="s">
        <v>522</v>
      </c>
      <c r="N514" s="939">
        <v>30.010999999999992</v>
      </c>
      <c r="O514" s="939">
        <v>31.472000000000005</v>
      </c>
      <c r="P514" s="939"/>
      <c r="Q514" s="1053">
        <v>198726.32699999999</v>
      </c>
      <c r="R514" s="866"/>
      <c r="S514" s="952"/>
    </row>
    <row r="515" spans="1:19" ht="14.25">
      <c r="A515" s="275"/>
      <c r="B515" s="864"/>
      <c r="C515" s="884"/>
      <c r="D515" s="865"/>
      <c r="E515" s="896"/>
      <c r="F515" s="867" t="s">
        <v>244</v>
      </c>
      <c r="G515" s="911" t="s">
        <v>194</v>
      </c>
      <c r="H515" s="910" t="s">
        <v>194</v>
      </c>
      <c r="I515" s="911" t="s">
        <v>176</v>
      </c>
      <c r="J515" s="932" t="s">
        <v>238</v>
      </c>
      <c r="K515" s="963" t="s">
        <v>173</v>
      </c>
      <c r="L515" s="932" t="s">
        <v>521</v>
      </c>
      <c r="M515" s="921" t="s">
        <v>522</v>
      </c>
      <c r="N515" s="939">
        <v>30.010999999999992</v>
      </c>
      <c r="O515" s="939">
        <v>31.467000000000002</v>
      </c>
      <c r="P515" s="939"/>
      <c r="Q515" s="1053">
        <v>174823.58799999999</v>
      </c>
      <c r="R515" s="866"/>
      <c r="S515" s="952"/>
    </row>
    <row r="516" spans="1:19" ht="15">
      <c r="A516" s="275"/>
      <c r="B516" s="864"/>
      <c r="C516" s="884"/>
      <c r="D516" s="865"/>
      <c r="E516" s="897" t="s">
        <v>525</v>
      </c>
      <c r="F516" s="868"/>
      <c r="G516" s="912"/>
      <c r="H516" s="912"/>
      <c r="I516" s="912"/>
      <c r="J516" s="933"/>
      <c r="K516" s="964"/>
      <c r="L516" s="933"/>
      <c r="M516" s="922"/>
      <c r="N516" s="940">
        <v>90.03300000000003</v>
      </c>
      <c r="O516" s="940">
        <v>94.53199999999994</v>
      </c>
      <c r="P516" s="940">
        <v>265.565</v>
      </c>
      <c r="Q516" s="1054">
        <v>551461.40600000008</v>
      </c>
      <c r="R516" s="869"/>
      <c r="S516" s="951"/>
    </row>
    <row r="517" spans="1:19" ht="14.25">
      <c r="A517" s="275"/>
      <c r="B517" s="864"/>
      <c r="C517" s="884"/>
      <c r="D517" s="865"/>
      <c r="E517" s="900" t="s">
        <v>526</v>
      </c>
      <c r="F517" s="867" t="s">
        <v>245</v>
      </c>
      <c r="G517" s="911" t="s">
        <v>194</v>
      </c>
      <c r="H517" s="910" t="s">
        <v>194</v>
      </c>
      <c r="I517" s="911" t="s">
        <v>176</v>
      </c>
      <c r="J517" s="932" t="s">
        <v>238</v>
      </c>
      <c r="K517" s="963" t="s">
        <v>173</v>
      </c>
      <c r="L517" s="932" t="s">
        <v>521</v>
      </c>
      <c r="M517" s="921" t="s">
        <v>522</v>
      </c>
      <c r="N517" s="939">
        <v>9.6959999999999997</v>
      </c>
      <c r="O517" s="939">
        <v>9.9829999999999988</v>
      </c>
      <c r="P517" s="939"/>
      <c r="Q517" s="1053">
        <v>71807.21699999999</v>
      </c>
      <c r="R517" s="866"/>
      <c r="S517" s="952"/>
    </row>
    <row r="518" spans="1:19" ht="15">
      <c r="A518" s="275"/>
      <c r="B518" s="864"/>
      <c r="C518" s="884"/>
      <c r="D518" s="865"/>
      <c r="E518" s="897" t="s">
        <v>527</v>
      </c>
      <c r="F518" s="868"/>
      <c r="G518" s="912"/>
      <c r="H518" s="912"/>
      <c r="I518" s="912"/>
      <c r="J518" s="933"/>
      <c r="K518" s="964"/>
      <c r="L518" s="933"/>
      <c r="M518" s="922"/>
      <c r="N518" s="940">
        <v>9.6959999999999997</v>
      </c>
      <c r="O518" s="940">
        <v>9.9829999999999988</v>
      </c>
      <c r="P518" s="940">
        <v>265.565</v>
      </c>
      <c r="Q518" s="1054">
        <v>71807.21699999999</v>
      </c>
      <c r="R518" s="869"/>
      <c r="S518" s="951"/>
    </row>
    <row r="519" spans="1:19" ht="15">
      <c r="A519" s="275"/>
      <c r="B519" s="864"/>
      <c r="C519" s="886"/>
      <c r="D519" s="892" t="s">
        <v>204</v>
      </c>
      <c r="E519" s="899"/>
      <c r="F519" s="865"/>
      <c r="G519" s="910"/>
      <c r="H519" s="910"/>
      <c r="I519" s="910"/>
      <c r="J519" s="932"/>
      <c r="K519" s="965"/>
      <c r="L519" s="932"/>
      <c r="M519" s="923"/>
      <c r="N519" s="939">
        <v>104.87900000000012</v>
      </c>
      <c r="O519" s="939">
        <v>110.226</v>
      </c>
      <c r="P519" s="939"/>
      <c r="Q519" s="1053">
        <v>657976.47500000033</v>
      </c>
      <c r="R519" s="866"/>
      <c r="S519" s="952"/>
    </row>
    <row r="520" spans="1:19" ht="15">
      <c r="A520" s="275"/>
      <c r="B520" s="864"/>
      <c r="C520" s="883" t="s">
        <v>1906</v>
      </c>
      <c r="D520" s="868"/>
      <c r="E520" s="901"/>
      <c r="F520" s="868"/>
      <c r="G520" s="912"/>
      <c r="H520" s="912"/>
      <c r="I520" s="912"/>
      <c r="J520" s="933"/>
      <c r="K520" s="964"/>
      <c r="L520" s="933"/>
      <c r="M520" s="922"/>
      <c r="N520" s="940">
        <v>104.87900000000012</v>
      </c>
      <c r="O520" s="940">
        <v>110.226</v>
      </c>
      <c r="P520" s="940"/>
      <c r="Q520" s="1054">
        <v>657976.47500000033</v>
      </c>
      <c r="R520" s="869"/>
      <c r="S520" s="951"/>
    </row>
    <row r="521" spans="1:19" ht="14.25">
      <c r="A521" s="275"/>
      <c r="B521" s="864"/>
      <c r="C521" s="884" t="s">
        <v>1927</v>
      </c>
      <c r="D521" s="867" t="s">
        <v>192</v>
      </c>
      <c r="E521" s="898" t="s">
        <v>1928</v>
      </c>
      <c r="F521" s="867" t="s">
        <v>219</v>
      </c>
      <c r="G521" s="909" t="s">
        <v>194</v>
      </c>
      <c r="H521" s="910" t="s">
        <v>194</v>
      </c>
      <c r="I521" s="909" t="s">
        <v>176</v>
      </c>
      <c r="J521" s="932" t="s">
        <v>238</v>
      </c>
      <c r="K521" s="962" t="s">
        <v>173</v>
      </c>
      <c r="L521" s="932" t="s">
        <v>293</v>
      </c>
      <c r="M521" s="920" t="s">
        <v>1929</v>
      </c>
      <c r="N521" s="939">
        <v>9.9499999999999993</v>
      </c>
      <c r="O521" s="939">
        <v>9.9499999999999993</v>
      </c>
      <c r="P521" s="939"/>
      <c r="Q521" s="1053">
        <v>58858.684000000001</v>
      </c>
      <c r="R521" s="866"/>
      <c r="S521" s="952"/>
    </row>
    <row r="522" spans="1:19" ht="14.25">
      <c r="A522" s="275"/>
      <c r="B522" s="864"/>
      <c r="C522" s="884"/>
      <c r="D522" s="865"/>
      <c r="E522" s="896"/>
      <c r="F522" s="867" t="s">
        <v>274</v>
      </c>
      <c r="G522" s="911" t="s">
        <v>194</v>
      </c>
      <c r="H522" s="910" t="s">
        <v>194</v>
      </c>
      <c r="I522" s="911" t="s">
        <v>176</v>
      </c>
      <c r="J522" s="932" t="s">
        <v>238</v>
      </c>
      <c r="K522" s="963" t="s">
        <v>173</v>
      </c>
      <c r="L522" s="932" t="s">
        <v>293</v>
      </c>
      <c r="M522" s="921" t="s">
        <v>1929</v>
      </c>
      <c r="N522" s="939">
        <v>9.9499999999999993</v>
      </c>
      <c r="O522" s="939">
        <v>9.9499999999999993</v>
      </c>
      <c r="P522" s="939"/>
      <c r="Q522" s="1053">
        <v>57061.904000000002</v>
      </c>
      <c r="R522" s="866"/>
      <c r="S522" s="952"/>
    </row>
    <row r="523" spans="1:19" ht="15">
      <c r="A523" s="275"/>
      <c r="B523" s="864"/>
      <c r="C523" s="884"/>
      <c r="D523" s="865"/>
      <c r="E523" s="897" t="s">
        <v>1930</v>
      </c>
      <c r="F523" s="868"/>
      <c r="G523" s="912"/>
      <c r="H523" s="912"/>
      <c r="I523" s="912"/>
      <c r="J523" s="933"/>
      <c r="K523" s="964"/>
      <c r="L523" s="933"/>
      <c r="M523" s="922"/>
      <c r="N523" s="940">
        <v>19.899999999999988</v>
      </c>
      <c r="O523" s="940">
        <v>19.899999999999988</v>
      </c>
      <c r="P523" s="940">
        <v>21.6</v>
      </c>
      <c r="Q523" s="1054">
        <v>115920.58799999997</v>
      </c>
      <c r="R523" s="869"/>
      <c r="S523" s="951"/>
    </row>
    <row r="524" spans="1:19" ht="15">
      <c r="A524" s="275"/>
      <c r="B524" s="864"/>
      <c r="C524" s="886"/>
      <c r="D524" s="892" t="s">
        <v>204</v>
      </c>
      <c r="E524" s="899"/>
      <c r="F524" s="865"/>
      <c r="G524" s="910"/>
      <c r="H524" s="910"/>
      <c r="I524" s="910"/>
      <c r="J524" s="932"/>
      <c r="K524" s="965"/>
      <c r="L524" s="932"/>
      <c r="M524" s="923"/>
      <c r="N524" s="939">
        <v>19.899999999999988</v>
      </c>
      <c r="O524" s="939">
        <v>19.899999999999988</v>
      </c>
      <c r="P524" s="939"/>
      <c r="Q524" s="1053">
        <v>115920.58799999997</v>
      </c>
      <c r="R524" s="866"/>
      <c r="S524" s="952"/>
    </row>
    <row r="525" spans="1:19" ht="15">
      <c r="A525" s="275"/>
      <c r="B525" s="864"/>
      <c r="C525" s="883" t="s">
        <v>1931</v>
      </c>
      <c r="D525" s="868"/>
      <c r="E525" s="901"/>
      <c r="F525" s="868"/>
      <c r="G525" s="912"/>
      <c r="H525" s="912"/>
      <c r="I525" s="912"/>
      <c r="J525" s="933"/>
      <c r="K525" s="964"/>
      <c r="L525" s="933"/>
      <c r="M525" s="922"/>
      <c r="N525" s="940">
        <v>19.899999999999988</v>
      </c>
      <c r="O525" s="940">
        <v>19.899999999999988</v>
      </c>
      <c r="P525" s="940"/>
      <c r="Q525" s="1054">
        <v>115920.58799999997</v>
      </c>
      <c r="R525" s="869"/>
      <c r="S525" s="951"/>
    </row>
    <row r="526" spans="1:19" ht="14.25">
      <c r="A526" s="275"/>
      <c r="B526" s="864"/>
      <c r="C526" s="884" t="s">
        <v>1899</v>
      </c>
      <c r="D526" s="867" t="s">
        <v>167</v>
      </c>
      <c r="E526" s="898" t="s">
        <v>604</v>
      </c>
      <c r="F526" s="867"/>
      <c r="G526" s="909" t="s">
        <v>170</v>
      </c>
      <c r="H526" s="910" t="s">
        <v>170</v>
      </c>
      <c r="I526" s="909" t="s">
        <v>171</v>
      </c>
      <c r="J526" s="932" t="s">
        <v>172</v>
      </c>
      <c r="K526" s="962" t="s">
        <v>173</v>
      </c>
      <c r="L526" s="932" t="s">
        <v>560</v>
      </c>
      <c r="M526" s="920" t="s">
        <v>560</v>
      </c>
      <c r="N526" s="939">
        <v>1.635</v>
      </c>
      <c r="O526" s="939">
        <v>1.4799999999999998</v>
      </c>
      <c r="P526" s="939"/>
      <c r="Q526" s="1053">
        <v>470.78799999999995</v>
      </c>
      <c r="R526" s="866"/>
      <c r="S526" s="952"/>
    </row>
    <row r="527" spans="1:19" ht="14.25">
      <c r="A527" s="275"/>
      <c r="B527" s="864"/>
      <c r="C527" s="884"/>
      <c r="D527" s="865"/>
      <c r="E527" s="896"/>
      <c r="F527" s="865"/>
      <c r="G527" s="911"/>
      <c r="H527" s="910"/>
      <c r="I527" s="911"/>
      <c r="J527" s="932"/>
      <c r="K527" s="963"/>
      <c r="L527" s="932"/>
      <c r="M527" s="921"/>
      <c r="N527" s="939"/>
      <c r="O527" s="939"/>
      <c r="P527" s="939"/>
      <c r="Q527" s="1053"/>
      <c r="R527" s="866" t="s">
        <v>178</v>
      </c>
      <c r="S527" s="952">
        <v>53388</v>
      </c>
    </row>
    <row r="528" spans="1:19" ht="15">
      <c r="A528" s="275"/>
      <c r="B528" s="864"/>
      <c r="C528" s="884"/>
      <c r="D528" s="865"/>
      <c r="E528" s="897" t="s">
        <v>605</v>
      </c>
      <c r="F528" s="868"/>
      <c r="G528" s="912"/>
      <c r="H528" s="912"/>
      <c r="I528" s="912"/>
      <c r="J528" s="933"/>
      <c r="K528" s="964"/>
      <c r="L528" s="933"/>
      <c r="M528" s="922"/>
      <c r="N528" s="940">
        <v>1.635</v>
      </c>
      <c r="O528" s="940">
        <v>1.4799999999999998</v>
      </c>
      <c r="P528" s="940">
        <v>0.14499999999999999</v>
      </c>
      <c r="Q528" s="1054">
        <v>470.78799999999995</v>
      </c>
      <c r="R528" s="869"/>
      <c r="S528" s="951"/>
    </row>
    <row r="529" spans="1:19" ht="15">
      <c r="A529" s="275"/>
      <c r="B529" s="864"/>
      <c r="C529" s="886"/>
      <c r="D529" s="892" t="s">
        <v>191</v>
      </c>
      <c r="E529" s="899"/>
      <c r="F529" s="865"/>
      <c r="G529" s="910"/>
      <c r="H529" s="910"/>
      <c r="I529" s="910"/>
      <c r="J529" s="932"/>
      <c r="K529" s="965"/>
      <c r="L529" s="932"/>
      <c r="M529" s="923"/>
      <c r="N529" s="939">
        <v>1.635</v>
      </c>
      <c r="O529" s="939">
        <v>1.4799999999999998</v>
      </c>
      <c r="P529" s="939"/>
      <c r="Q529" s="1053">
        <v>470.78799999999995</v>
      </c>
      <c r="R529" s="866"/>
      <c r="S529" s="952"/>
    </row>
    <row r="530" spans="1:19" ht="30">
      <c r="A530" s="275"/>
      <c r="B530" s="864"/>
      <c r="C530" s="883" t="s">
        <v>1900</v>
      </c>
      <c r="D530" s="868"/>
      <c r="E530" s="901"/>
      <c r="F530" s="868"/>
      <c r="G530" s="912"/>
      <c r="H530" s="912"/>
      <c r="I530" s="912"/>
      <c r="J530" s="933"/>
      <c r="K530" s="964"/>
      <c r="L530" s="933"/>
      <c r="M530" s="922"/>
      <c r="N530" s="940">
        <v>1.635</v>
      </c>
      <c r="O530" s="940">
        <v>1.4799999999999998</v>
      </c>
      <c r="P530" s="940"/>
      <c r="Q530" s="1054">
        <v>470.78799999999995</v>
      </c>
      <c r="R530" s="869"/>
      <c r="S530" s="951"/>
    </row>
    <row r="531" spans="1:19" ht="14.25">
      <c r="A531" s="275"/>
      <c r="B531" s="864"/>
      <c r="C531" s="884" t="s">
        <v>2092</v>
      </c>
      <c r="D531" s="867" t="s">
        <v>167</v>
      </c>
      <c r="E531" s="898" t="s">
        <v>1732</v>
      </c>
      <c r="F531" s="867" t="s">
        <v>559</v>
      </c>
      <c r="G531" s="909" t="s">
        <v>170</v>
      </c>
      <c r="H531" s="910" t="s">
        <v>170</v>
      </c>
      <c r="I531" s="909" t="s">
        <v>176</v>
      </c>
      <c r="J531" s="932" t="s">
        <v>172</v>
      </c>
      <c r="K531" s="963">
        <v>0</v>
      </c>
      <c r="L531" s="932" t="s">
        <v>516</v>
      </c>
      <c r="M531" s="920" t="s">
        <v>554</v>
      </c>
      <c r="N531" s="939"/>
      <c r="O531" s="939"/>
      <c r="P531" s="939"/>
      <c r="Q531" s="1053"/>
      <c r="R531" s="866" t="s">
        <v>178</v>
      </c>
      <c r="S531" s="952">
        <v>0</v>
      </c>
    </row>
    <row r="532" spans="1:19" ht="14.25">
      <c r="A532" s="275"/>
      <c r="B532" s="864"/>
      <c r="C532" s="884"/>
      <c r="D532" s="865"/>
      <c r="E532" s="896"/>
      <c r="F532" s="865"/>
      <c r="G532" s="911"/>
      <c r="H532" s="910"/>
      <c r="I532" s="911"/>
      <c r="J532" s="932"/>
      <c r="K532" s="963" t="s">
        <v>173</v>
      </c>
      <c r="L532" s="932" t="s">
        <v>516</v>
      </c>
      <c r="M532" s="921" t="s">
        <v>554</v>
      </c>
      <c r="N532" s="939">
        <v>0.5</v>
      </c>
      <c r="O532" s="939">
        <v>0.39999999999999997</v>
      </c>
      <c r="P532" s="939"/>
      <c r="Q532" s="1053">
        <v>0</v>
      </c>
      <c r="R532" s="866"/>
      <c r="S532" s="952"/>
    </row>
    <row r="533" spans="1:19" ht="15">
      <c r="A533" s="275"/>
      <c r="B533" s="864"/>
      <c r="C533" s="884"/>
      <c r="D533" s="865"/>
      <c r="E533" s="897" t="s">
        <v>1733</v>
      </c>
      <c r="F533" s="868"/>
      <c r="G533" s="912"/>
      <c r="H533" s="912"/>
      <c r="I533" s="912"/>
      <c r="J533" s="933"/>
      <c r="K533" s="964"/>
      <c r="L533" s="933"/>
      <c r="M533" s="922"/>
      <c r="N533" s="940">
        <v>0.5</v>
      </c>
      <c r="O533" s="940">
        <v>0.39999999999999997</v>
      </c>
      <c r="P533" s="940">
        <v>0</v>
      </c>
      <c r="Q533" s="1054">
        <v>0</v>
      </c>
      <c r="R533" s="869"/>
      <c r="S533" s="951"/>
    </row>
    <row r="534" spans="1:19" ht="14.25">
      <c r="A534" s="275"/>
      <c r="B534" s="864"/>
      <c r="C534" s="884"/>
      <c r="D534" s="865"/>
      <c r="E534" s="898" t="s">
        <v>555</v>
      </c>
      <c r="F534" s="867" t="s">
        <v>556</v>
      </c>
      <c r="G534" s="909" t="s">
        <v>170</v>
      </c>
      <c r="H534" s="910" t="s">
        <v>170</v>
      </c>
      <c r="I534" s="909" t="s">
        <v>176</v>
      </c>
      <c r="J534" s="932" t="s">
        <v>172</v>
      </c>
      <c r="K534" s="962" t="s">
        <v>177</v>
      </c>
      <c r="L534" s="932" t="s">
        <v>521</v>
      </c>
      <c r="M534" s="920" t="s">
        <v>521</v>
      </c>
      <c r="N534" s="939">
        <v>0.5</v>
      </c>
      <c r="O534" s="939">
        <v>0.46</v>
      </c>
      <c r="P534" s="939"/>
      <c r="Q534" s="1053">
        <v>0</v>
      </c>
      <c r="R534" s="866"/>
      <c r="S534" s="952"/>
    </row>
    <row r="535" spans="1:19" ht="14.25">
      <c r="A535" s="275"/>
      <c r="B535" s="864"/>
      <c r="C535" s="884"/>
      <c r="D535" s="865"/>
      <c r="E535" s="895"/>
      <c r="F535" s="865"/>
      <c r="G535" s="909"/>
      <c r="H535" s="910"/>
      <c r="I535" s="909"/>
      <c r="J535" s="932"/>
      <c r="K535" s="963"/>
      <c r="L535" s="932"/>
      <c r="M535" s="920"/>
      <c r="N535" s="939"/>
      <c r="O535" s="939"/>
      <c r="P535" s="939"/>
      <c r="Q535" s="1053"/>
      <c r="R535" s="866" t="s">
        <v>178</v>
      </c>
      <c r="S535" s="952">
        <v>0</v>
      </c>
    </row>
    <row r="536" spans="1:19" ht="14.25">
      <c r="A536" s="275"/>
      <c r="B536" s="864"/>
      <c r="C536" s="884"/>
      <c r="D536" s="865"/>
      <c r="E536" s="895"/>
      <c r="F536" s="867" t="s">
        <v>1734</v>
      </c>
      <c r="G536" s="909" t="s">
        <v>170</v>
      </c>
      <c r="H536" s="910" t="s">
        <v>170</v>
      </c>
      <c r="I536" s="909" t="s">
        <v>176</v>
      </c>
      <c r="J536" s="932" t="s">
        <v>172</v>
      </c>
      <c r="K536" s="962" t="s">
        <v>173</v>
      </c>
      <c r="L536" s="932" t="s">
        <v>521</v>
      </c>
      <c r="M536" s="920" t="s">
        <v>521</v>
      </c>
      <c r="N536" s="939">
        <v>0.75</v>
      </c>
      <c r="O536" s="939">
        <v>0</v>
      </c>
      <c r="P536" s="939"/>
      <c r="Q536" s="1053">
        <v>0</v>
      </c>
      <c r="R536" s="866"/>
      <c r="S536" s="952"/>
    </row>
    <row r="537" spans="1:19" ht="14.25">
      <c r="A537" s="275"/>
      <c r="B537" s="864"/>
      <c r="C537" s="884"/>
      <c r="D537" s="865"/>
      <c r="E537" s="896"/>
      <c r="F537" s="865"/>
      <c r="G537" s="911"/>
      <c r="H537" s="910"/>
      <c r="I537" s="911"/>
      <c r="J537" s="932"/>
      <c r="K537" s="963"/>
      <c r="L537" s="932"/>
      <c r="M537" s="921"/>
      <c r="N537" s="939"/>
      <c r="O537" s="939"/>
      <c r="P537" s="939"/>
      <c r="Q537" s="1053"/>
      <c r="R537" s="866" t="s">
        <v>178</v>
      </c>
      <c r="S537" s="952">
        <v>0</v>
      </c>
    </row>
    <row r="538" spans="1:19" ht="15">
      <c r="A538" s="275"/>
      <c r="B538" s="864"/>
      <c r="C538" s="884"/>
      <c r="D538" s="865"/>
      <c r="E538" s="897" t="s">
        <v>557</v>
      </c>
      <c r="F538" s="868"/>
      <c r="G538" s="912"/>
      <c r="H538" s="912"/>
      <c r="I538" s="912"/>
      <c r="J538" s="933"/>
      <c r="K538" s="964"/>
      <c r="L538" s="933"/>
      <c r="M538" s="922"/>
      <c r="N538" s="940">
        <v>1.25</v>
      </c>
      <c r="O538" s="940">
        <v>0.46</v>
      </c>
      <c r="P538" s="940">
        <v>0</v>
      </c>
      <c r="Q538" s="1054">
        <v>0</v>
      </c>
      <c r="R538" s="869"/>
      <c r="S538" s="951"/>
    </row>
    <row r="539" spans="1:19" ht="14.25">
      <c r="A539" s="275"/>
      <c r="B539" s="864"/>
      <c r="C539" s="884"/>
      <c r="D539" s="865"/>
      <c r="E539" s="898" t="s">
        <v>558</v>
      </c>
      <c r="F539" s="867" t="s">
        <v>559</v>
      </c>
      <c r="G539" s="909" t="s">
        <v>170</v>
      </c>
      <c r="H539" s="910" t="s">
        <v>170</v>
      </c>
      <c r="I539" s="909" t="s">
        <v>176</v>
      </c>
      <c r="J539" s="932" t="s">
        <v>172</v>
      </c>
      <c r="K539" s="962" t="s">
        <v>173</v>
      </c>
      <c r="L539" s="932" t="s">
        <v>560</v>
      </c>
      <c r="M539" s="920" t="s">
        <v>560</v>
      </c>
      <c r="N539" s="939">
        <v>0.5</v>
      </c>
      <c r="O539" s="939">
        <v>0.5</v>
      </c>
      <c r="P539" s="939"/>
      <c r="Q539" s="1053">
        <v>30.5</v>
      </c>
      <c r="R539" s="866"/>
      <c r="S539" s="952"/>
    </row>
    <row r="540" spans="1:19" ht="14.25">
      <c r="A540" s="275"/>
      <c r="B540" s="864"/>
      <c r="C540" s="884"/>
      <c r="D540" s="865"/>
      <c r="E540" s="895"/>
      <c r="F540" s="865"/>
      <c r="G540" s="909"/>
      <c r="H540" s="910"/>
      <c r="I540" s="909"/>
      <c r="J540" s="932"/>
      <c r="K540" s="963"/>
      <c r="L540" s="932"/>
      <c r="M540" s="920"/>
      <c r="N540" s="939"/>
      <c r="O540" s="939"/>
      <c r="P540" s="939"/>
      <c r="Q540" s="1053"/>
      <c r="R540" s="866" t="s">
        <v>178</v>
      </c>
      <c r="S540" s="952">
        <v>2164</v>
      </c>
    </row>
    <row r="541" spans="1:19" ht="14.25">
      <c r="A541" s="275"/>
      <c r="B541" s="864"/>
      <c r="C541" s="884"/>
      <c r="D541" s="865"/>
      <c r="E541" s="895"/>
      <c r="F541" s="867" t="s">
        <v>2244</v>
      </c>
      <c r="G541" s="909" t="s">
        <v>170</v>
      </c>
      <c r="H541" s="910" t="s">
        <v>170</v>
      </c>
      <c r="I541" s="909" t="s">
        <v>176</v>
      </c>
      <c r="J541" s="932" t="s">
        <v>172</v>
      </c>
      <c r="K541" s="962" t="s">
        <v>177</v>
      </c>
      <c r="L541" s="932" t="s">
        <v>560</v>
      </c>
      <c r="M541" s="920" t="s">
        <v>560</v>
      </c>
      <c r="N541" s="939">
        <v>0</v>
      </c>
      <c r="O541" s="939">
        <v>0</v>
      </c>
      <c r="P541" s="939"/>
      <c r="Q541" s="1053">
        <v>0</v>
      </c>
      <c r="R541" s="866"/>
      <c r="S541" s="952"/>
    </row>
    <row r="542" spans="1:19" ht="14.25">
      <c r="A542" s="275"/>
      <c r="B542" s="864"/>
      <c r="C542" s="884"/>
      <c r="D542" s="865"/>
      <c r="E542" s="896"/>
      <c r="F542" s="865"/>
      <c r="G542" s="911"/>
      <c r="H542" s="910"/>
      <c r="I542" s="911"/>
      <c r="J542" s="932"/>
      <c r="K542" s="963"/>
      <c r="L542" s="932"/>
      <c r="M542" s="921"/>
      <c r="N542" s="939"/>
      <c r="O542" s="939"/>
      <c r="P542" s="939"/>
      <c r="Q542" s="1053"/>
      <c r="R542" s="866" t="s">
        <v>178</v>
      </c>
      <c r="S542" s="952">
        <v>0</v>
      </c>
    </row>
    <row r="543" spans="1:19" ht="15">
      <c r="A543" s="275"/>
      <c r="B543" s="864"/>
      <c r="C543" s="884"/>
      <c r="D543" s="865"/>
      <c r="E543" s="897" t="s">
        <v>561</v>
      </c>
      <c r="F543" s="868"/>
      <c r="G543" s="912"/>
      <c r="H543" s="912"/>
      <c r="I543" s="912"/>
      <c r="J543" s="933"/>
      <c r="K543" s="964"/>
      <c r="L543" s="933"/>
      <c r="M543" s="922"/>
      <c r="N543" s="940">
        <v>0.5</v>
      </c>
      <c r="O543" s="940">
        <v>0.5</v>
      </c>
      <c r="P543" s="940">
        <v>0.38</v>
      </c>
      <c r="Q543" s="1054">
        <v>30.5</v>
      </c>
      <c r="R543" s="869"/>
      <c r="S543" s="951"/>
    </row>
    <row r="544" spans="1:19" ht="15">
      <c r="A544" s="275"/>
      <c r="B544" s="864"/>
      <c r="C544" s="884"/>
      <c r="D544" s="892" t="s">
        <v>191</v>
      </c>
      <c r="E544" s="899"/>
      <c r="F544" s="865"/>
      <c r="G544" s="910"/>
      <c r="H544" s="910"/>
      <c r="I544" s="910"/>
      <c r="J544" s="932"/>
      <c r="K544" s="965"/>
      <c r="L544" s="932"/>
      <c r="M544" s="923"/>
      <c r="N544" s="939">
        <v>2.2499999999999991</v>
      </c>
      <c r="O544" s="939">
        <v>1.3600000000000005</v>
      </c>
      <c r="P544" s="939"/>
      <c r="Q544" s="1053">
        <v>30.5</v>
      </c>
      <c r="R544" s="866"/>
      <c r="S544" s="952"/>
    </row>
    <row r="545" spans="1:19" ht="14.25">
      <c r="A545" s="275"/>
      <c r="B545" s="864"/>
      <c r="C545" s="884"/>
      <c r="D545" s="867" t="s">
        <v>192</v>
      </c>
      <c r="E545" s="900" t="s">
        <v>1735</v>
      </c>
      <c r="F545" s="867" t="s">
        <v>1736</v>
      </c>
      <c r="G545" s="911" t="s">
        <v>194</v>
      </c>
      <c r="H545" s="910" t="s">
        <v>194</v>
      </c>
      <c r="I545" s="911" t="s">
        <v>176</v>
      </c>
      <c r="J545" s="932" t="s">
        <v>172</v>
      </c>
      <c r="K545" s="963" t="s">
        <v>177</v>
      </c>
      <c r="L545" s="932" t="s">
        <v>516</v>
      </c>
      <c r="M545" s="921" t="s">
        <v>554</v>
      </c>
      <c r="N545" s="939">
        <v>0</v>
      </c>
      <c r="O545" s="939">
        <v>0</v>
      </c>
      <c r="P545" s="939"/>
      <c r="Q545" s="1053">
        <v>0</v>
      </c>
      <c r="R545" s="866"/>
      <c r="S545" s="952"/>
    </row>
    <row r="546" spans="1:19" ht="15">
      <c r="A546" s="275"/>
      <c r="B546" s="864"/>
      <c r="C546" s="884"/>
      <c r="D546" s="865"/>
      <c r="E546" s="897" t="s">
        <v>1737</v>
      </c>
      <c r="F546" s="868"/>
      <c r="G546" s="912"/>
      <c r="H546" s="912"/>
      <c r="I546" s="912"/>
      <c r="J546" s="933"/>
      <c r="K546" s="964"/>
      <c r="L546" s="933"/>
      <c r="M546" s="922"/>
      <c r="N546" s="940">
        <v>0</v>
      </c>
      <c r="O546" s="940">
        <v>0</v>
      </c>
      <c r="P546" s="940">
        <v>0</v>
      </c>
      <c r="Q546" s="1054">
        <v>0</v>
      </c>
      <c r="R546" s="869"/>
      <c r="S546" s="951"/>
    </row>
    <row r="547" spans="1:19" ht="14.25">
      <c r="A547" s="275"/>
      <c r="B547" s="864"/>
      <c r="C547" s="884"/>
      <c r="D547" s="865"/>
      <c r="E547" s="898" t="s">
        <v>563</v>
      </c>
      <c r="F547" s="867" t="s">
        <v>193</v>
      </c>
      <c r="G547" s="909" t="s">
        <v>194</v>
      </c>
      <c r="H547" s="910" t="s">
        <v>194</v>
      </c>
      <c r="I547" s="909" t="s">
        <v>176</v>
      </c>
      <c r="J547" s="932" t="s">
        <v>172</v>
      </c>
      <c r="K547" s="962" t="s">
        <v>173</v>
      </c>
      <c r="L547" s="932" t="s">
        <v>280</v>
      </c>
      <c r="M547" s="920" t="s">
        <v>564</v>
      </c>
      <c r="N547" s="939">
        <v>1</v>
      </c>
      <c r="O547" s="939">
        <v>0.79999999999999993</v>
      </c>
      <c r="P547" s="939"/>
      <c r="Q547" s="1053">
        <v>3082.8180000000002</v>
      </c>
      <c r="R547" s="866"/>
      <c r="S547" s="952"/>
    </row>
    <row r="548" spans="1:19" ht="14.25">
      <c r="A548" s="275"/>
      <c r="B548" s="864"/>
      <c r="C548" s="884"/>
      <c r="D548" s="865"/>
      <c r="E548" s="896"/>
      <c r="F548" s="867" t="s">
        <v>195</v>
      </c>
      <c r="G548" s="911" t="s">
        <v>194</v>
      </c>
      <c r="H548" s="910" t="s">
        <v>194</v>
      </c>
      <c r="I548" s="911" t="s">
        <v>176</v>
      </c>
      <c r="J548" s="932" t="s">
        <v>172</v>
      </c>
      <c r="K548" s="963" t="s">
        <v>173</v>
      </c>
      <c r="L548" s="932" t="s">
        <v>280</v>
      </c>
      <c r="M548" s="921" t="s">
        <v>564</v>
      </c>
      <c r="N548" s="939">
        <v>1</v>
      </c>
      <c r="O548" s="939">
        <v>0.79999999999999993</v>
      </c>
      <c r="P548" s="939"/>
      <c r="Q548" s="1053">
        <v>1252.0409999999999</v>
      </c>
      <c r="R548" s="866"/>
      <c r="S548" s="952"/>
    </row>
    <row r="549" spans="1:19" ht="15">
      <c r="A549" s="275"/>
      <c r="B549" s="864"/>
      <c r="C549" s="884"/>
      <c r="D549" s="865"/>
      <c r="E549" s="897" t="s">
        <v>565</v>
      </c>
      <c r="F549" s="868"/>
      <c r="G549" s="912"/>
      <c r="H549" s="912"/>
      <c r="I549" s="912"/>
      <c r="J549" s="933"/>
      <c r="K549" s="964"/>
      <c r="L549" s="933"/>
      <c r="M549" s="922"/>
      <c r="N549" s="940">
        <v>1.9999999999999991</v>
      </c>
      <c r="O549" s="940">
        <v>1.5999999999999999</v>
      </c>
      <c r="P549" s="940">
        <v>1.6930000000000001</v>
      </c>
      <c r="Q549" s="1054">
        <v>4334.8590000000004</v>
      </c>
      <c r="R549" s="869"/>
      <c r="S549" s="951"/>
    </row>
    <row r="550" spans="1:19" ht="14.25">
      <c r="A550" s="275"/>
      <c r="B550" s="864"/>
      <c r="C550" s="884"/>
      <c r="D550" s="865"/>
      <c r="E550" s="898" t="s">
        <v>566</v>
      </c>
      <c r="F550" s="867" t="s">
        <v>193</v>
      </c>
      <c r="G550" s="909" t="s">
        <v>194</v>
      </c>
      <c r="H550" s="910" t="s">
        <v>194</v>
      </c>
      <c r="I550" s="909" t="s">
        <v>176</v>
      </c>
      <c r="J550" s="932" t="s">
        <v>172</v>
      </c>
      <c r="K550" s="962" t="s">
        <v>173</v>
      </c>
      <c r="L550" s="932" t="s">
        <v>560</v>
      </c>
      <c r="M550" s="920" t="s">
        <v>567</v>
      </c>
      <c r="N550" s="939">
        <v>0.39999999999999997</v>
      </c>
      <c r="O550" s="939">
        <v>0.39999999999999997</v>
      </c>
      <c r="P550" s="939"/>
      <c r="Q550" s="1053">
        <v>2016.0079999999996</v>
      </c>
      <c r="R550" s="866"/>
      <c r="S550" s="952"/>
    </row>
    <row r="551" spans="1:19" ht="14.25">
      <c r="A551" s="275"/>
      <c r="B551" s="864"/>
      <c r="C551" s="884"/>
      <c r="D551" s="865"/>
      <c r="E551" s="896"/>
      <c r="F551" s="867" t="s">
        <v>195</v>
      </c>
      <c r="G551" s="911" t="s">
        <v>194</v>
      </c>
      <c r="H551" s="910" t="s">
        <v>194</v>
      </c>
      <c r="I551" s="911" t="s">
        <v>176</v>
      </c>
      <c r="J551" s="932" t="s">
        <v>172</v>
      </c>
      <c r="K551" s="963" t="s">
        <v>173</v>
      </c>
      <c r="L551" s="932" t="s">
        <v>560</v>
      </c>
      <c r="M551" s="921" t="s">
        <v>567</v>
      </c>
      <c r="N551" s="939">
        <v>0.39999999999999997</v>
      </c>
      <c r="O551" s="939">
        <v>0.5</v>
      </c>
      <c r="P551" s="939"/>
      <c r="Q551" s="1053">
        <v>3048.4349999999995</v>
      </c>
      <c r="R551" s="866"/>
      <c r="S551" s="952"/>
    </row>
    <row r="552" spans="1:19" ht="15">
      <c r="A552" s="275"/>
      <c r="B552" s="864"/>
      <c r="C552" s="884"/>
      <c r="D552" s="865"/>
      <c r="E552" s="897" t="s">
        <v>568</v>
      </c>
      <c r="F552" s="868"/>
      <c r="G552" s="912"/>
      <c r="H552" s="912"/>
      <c r="I552" s="912"/>
      <c r="J552" s="933"/>
      <c r="K552" s="964"/>
      <c r="L552" s="933"/>
      <c r="M552" s="922"/>
      <c r="N552" s="940">
        <v>0.79999999999999993</v>
      </c>
      <c r="O552" s="940">
        <v>0.89999999999999969</v>
      </c>
      <c r="P552" s="940">
        <v>1.22</v>
      </c>
      <c r="Q552" s="1054">
        <v>5064.4429999999993</v>
      </c>
      <c r="R552" s="869"/>
      <c r="S552" s="951"/>
    </row>
    <row r="553" spans="1:19" ht="14.25">
      <c r="A553" s="275"/>
      <c r="B553" s="864"/>
      <c r="C553" s="884"/>
      <c r="D553" s="865"/>
      <c r="E553" s="898" t="s">
        <v>569</v>
      </c>
      <c r="F553" s="867" t="s">
        <v>193</v>
      </c>
      <c r="G553" s="909" t="s">
        <v>194</v>
      </c>
      <c r="H553" s="910" t="s">
        <v>194</v>
      </c>
      <c r="I553" s="909" t="s">
        <v>176</v>
      </c>
      <c r="J553" s="932" t="s">
        <v>172</v>
      </c>
      <c r="K553" s="963" t="s">
        <v>173</v>
      </c>
      <c r="L553" s="932" t="s">
        <v>560</v>
      </c>
      <c r="M553" s="920" t="s">
        <v>570</v>
      </c>
      <c r="N553" s="939">
        <v>0.33999999999999991</v>
      </c>
      <c r="O553" s="939">
        <v>0.33999999999999991</v>
      </c>
      <c r="P553" s="939"/>
      <c r="Q553" s="1053">
        <v>0</v>
      </c>
      <c r="R553" s="866"/>
      <c r="S553" s="952"/>
    </row>
    <row r="554" spans="1:19" ht="14.25">
      <c r="A554" s="275"/>
      <c r="B554" s="864"/>
      <c r="C554" s="884"/>
      <c r="D554" s="865"/>
      <c r="E554" s="896"/>
      <c r="F554" s="867" t="s">
        <v>195</v>
      </c>
      <c r="G554" s="911" t="s">
        <v>194</v>
      </c>
      <c r="H554" s="910" t="s">
        <v>194</v>
      </c>
      <c r="I554" s="911" t="s">
        <v>176</v>
      </c>
      <c r="J554" s="932" t="s">
        <v>172</v>
      </c>
      <c r="K554" s="963" t="s">
        <v>177</v>
      </c>
      <c r="L554" s="932" t="s">
        <v>560</v>
      </c>
      <c r="M554" s="921" t="s">
        <v>570</v>
      </c>
      <c r="N554" s="939">
        <v>0.39999999999999997</v>
      </c>
      <c r="O554" s="939">
        <v>0.39999999999999997</v>
      </c>
      <c r="P554" s="939"/>
      <c r="Q554" s="1053">
        <v>0</v>
      </c>
      <c r="R554" s="866"/>
      <c r="S554" s="952"/>
    </row>
    <row r="555" spans="1:19" ht="15">
      <c r="A555" s="275"/>
      <c r="B555" s="864"/>
      <c r="C555" s="884"/>
      <c r="D555" s="865"/>
      <c r="E555" s="897" t="s">
        <v>571</v>
      </c>
      <c r="F555" s="868"/>
      <c r="G555" s="912"/>
      <c r="H555" s="912"/>
      <c r="I555" s="912"/>
      <c r="J555" s="933"/>
      <c r="K555" s="964"/>
      <c r="L555" s="933"/>
      <c r="M555" s="922"/>
      <c r="N555" s="940">
        <v>0.73999999999999988</v>
      </c>
      <c r="O555" s="940">
        <v>0.73999999999999988</v>
      </c>
      <c r="P555" s="940">
        <v>0</v>
      </c>
      <c r="Q555" s="1054">
        <v>0</v>
      </c>
      <c r="R555" s="869"/>
      <c r="S555" s="951"/>
    </row>
    <row r="556" spans="1:19" ht="14.25">
      <c r="A556" s="275"/>
      <c r="B556" s="864"/>
      <c r="C556" s="884"/>
      <c r="D556" s="865"/>
      <c r="E556" s="898" t="s">
        <v>1859</v>
      </c>
      <c r="F556" s="867" t="s">
        <v>193</v>
      </c>
      <c r="G556" s="909" t="s">
        <v>194</v>
      </c>
      <c r="H556" s="910" t="s">
        <v>194</v>
      </c>
      <c r="I556" s="909" t="s">
        <v>176</v>
      </c>
      <c r="J556" s="932" t="s">
        <v>172</v>
      </c>
      <c r="K556" s="962" t="s">
        <v>173</v>
      </c>
      <c r="L556" s="932" t="s">
        <v>280</v>
      </c>
      <c r="M556" s="920" t="s">
        <v>562</v>
      </c>
      <c r="N556" s="939">
        <v>0.5</v>
      </c>
      <c r="O556" s="939">
        <v>0.4499999999999999</v>
      </c>
      <c r="P556" s="939"/>
      <c r="Q556" s="1053">
        <v>3381.8740000000003</v>
      </c>
      <c r="R556" s="866"/>
      <c r="S556" s="952"/>
    </row>
    <row r="557" spans="1:19" ht="14.25">
      <c r="A557" s="275"/>
      <c r="B557" s="864"/>
      <c r="C557" s="884"/>
      <c r="D557" s="865"/>
      <c r="E557" s="896"/>
      <c r="F557" s="867" t="s">
        <v>195</v>
      </c>
      <c r="G557" s="911" t="s">
        <v>194</v>
      </c>
      <c r="H557" s="910" t="s">
        <v>194</v>
      </c>
      <c r="I557" s="911" t="s">
        <v>176</v>
      </c>
      <c r="J557" s="932" t="s">
        <v>172</v>
      </c>
      <c r="K557" s="963" t="s">
        <v>173</v>
      </c>
      <c r="L557" s="932" t="s">
        <v>280</v>
      </c>
      <c r="M557" s="921" t="s">
        <v>562</v>
      </c>
      <c r="N557" s="939">
        <v>0.5</v>
      </c>
      <c r="O557" s="939">
        <v>0.4499999999999999</v>
      </c>
      <c r="P557" s="939"/>
      <c r="Q557" s="1053">
        <v>376.01900000000001</v>
      </c>
      <c r="R557" s="866"/>
      <c r="S557" s="952"/>
    </row>
    <row r="558" spans="1:19" ht="15">
      <c r="A558" s="276"/>
      <c r="B558" s="864"/>
      <c r="C558" s="884"/>
      <c r="D558" s="865"/>
      <c r="E558" s="897" t="s">
        <v>1860</v>
      </c>
      <c r="F558" s="868"/>
      <c r="G558" s="912"/>
      <c r="H558" s="912"/>
      <c r="I558" s="912"/>
      <c r="J558" s="933"/>
      <c r="K558" s="964"/>
      <c r="L558" s="933"/>
      <c r="M558" s="922"/>
      <c r="N558" s="940">
        <v>0.99999999999999956</v>
      </c>
      <c r="O558" s="940">
        <v>0.89999999999999969</v>
      </c>
      <c r="P558" s="940">
        <v>0.9</v>
      </c>
      <c r="Q558" s="1054">
        <v>3757.8930000000005</v>
      </c>
      <c r="R558" s="869"/>
      <c r="S558" s="951"/>
    </row>
    <row r="559" spans="1:19" ht="15">
      <c r="A559" s="275"/>
      <c r="B559" s="864"/>
      <c r="C559" s="886"/>
      <c r="D559" s="892" t="s">
        <v>204</v>
      </c>
      <c r="E559" s="899"/>
      <c r="F559" s="865"/>
      <c r="G559" s="910"/>
      <c r="H559" s="910"/>
      <c r="I559" s="910"/>
      <c r="J559" s="932"/>
      <c r="K559" s="965"/>
      <c r="L559" s="932"/>
      <c r="M559" s="923"/>
      <c r="N559" s="939">
        <v>4.5399999999999965</v>
      </c>
      <c r="O559" s="939">
        <v>4.1399999999999979</v>
      </c>
      <c r="P559" s="939"/>
      <c r="Q559" s="1053">
        <v>13157.195</v>
      </c>
      <c r="R559" s="866"/>
      <c r="S559" s="952"/>
    </row>
    <row r="560" spans="1:19" ht="15">
      <c r="A560" s="275"/>
      <c r="B560" s="864"/>
      <c r="C560" s="883" t="s">
        <v>2093</v>
      </c>
      <c r="D560" s="868"/>
      <c r="E560" s="901"/>
      <c r="F560" s="868"/>
      <c r="G560" s="912"/>
      <c r="H560" s="912"/>
      <c r="I560" s="912"/>
      <c r="J560" s="933"/>
      <c r="K560" s="964"/>
      <c r="L560" s="933"/>
      <c r="M560" s="922"/>
      <c r="N560" s="940">
        <v>6.7900000000000036</v>
      </c>
      <c r="O560" s="940">
        <v>5.4999999999999902</v>
      </c>
      <c r="P560" s="940"/>
      <c r="Q560" s="1054">
        <v>13187.695</v>
      </c>
      <c r="R560" s="869"/>
      <c r="S560" s="951"/>
    </row>
    <row r="561" spans="1:19" ht="14.25">
      <c r="A561" s="275"/>
      <c r="B561" s="864"/>
      <c r="C561" s="884" t="s">
        <v>2069</v>
      </c>
      <c r="D561" s="867" t="s">
        <v>192</v>
      </c>
      <c r="E561" s="898" t="s">
        <v>528</v>
      </c>
      <c r="F561" s="867" t="s">
        <v>207</v>
      </c>
      <c r="G561" s="909" t="s">
        <v>194</v>
      </c>
      <c r="H561" s="910" t="s">
        <v>194</v>
      </c>
      <c r="I561" s="909" t="s">
        <v>176</v>
      </c>
      <c r="J561" s="932" t="s">
        <v>172</v>
      </c>
      <c r="K561" s="962" t="s">
        <v>173</v>
      </c>
      <c r="L561" s="932" t="s">
        <v>512</v>
      </c>
      <c r="M561" s="920" t="s">
        <v>529</v>
      </c>
      <c r="N561" s="939">
        <v>7.0000000000000007E-2</v>
      </c>
      <c r="O561" s="939">
        <v>7.0000000000000007E-2</v>
      </c>
      <c r="P561" s="939"/>
      <c r="Q561" s="1053">
        <v>418.59999999999997</v>
      </c>
      <c r="R561" s="866"/>
      <c r="S561" s="952"/>
    </row>
    <row r="562" spans="1:19" ht="14.25">
      <c r="A562" s="275"/>
      <c r="B562" s="864"/>
      <c r="C562" s="884"/>
      <c r="D562" s="865"/>
      <c r="E562" s="896"/>
      <c r="F562" s="867" t="s">
        <v>208</v>
      </c>
      <c r="G562" s="911" t="s">
        <v>194</v>
      </c>
      <c r="H562" s="910" t="s">
        <v>194</v>
      </c>
      <c r="I562" s="911" t="s">
        <v>176</v>
      </c>
      <c r="J562" s="932" t="s">
        <v>172</v>
      </c>
      <c r="K562" s="963" t="s">
        <v>173</v>
      </c>
      <c r="L562" s="932" t="s">
        <v>512</v>
      </c>
      <c r="M562" s="921" t="s">
        <v>529</v>
      </c>
      <c r="N562" s="939">
        <v>7.4999999999999997E-2</v>
      </c>
      <c r="O562" s="939">
        <v>7.4999999999999997E-2</v>
      </c>
      <c r="P562" s="939"/>
      <c r="Q562" s="1053">
        <v>544.8950000000001</v>
      </c>
      <c r="R562" s="866"/>
      <c r="S562" s="952"/>
    </row>
    <row r="563" spans="1:19" ht="15">
      <c r="A563" s="275"/>
      <c r="B563" s="864"/>
      <c r="C563" s="884"/>
      <c r="D563" s="865"/>
      <c r="E563" s="897" t="s">
        <v>530</v>
      </c>
      <c r="F563" s="868"/>
      <c r="G563" s="912"/>
      <c r="H563" s="912"/>
      <c r="I563" s="912"/>
      <c r="J563" s="933"/>
      <c r="K563" s="964"/>
      <c r="L563" s="933"/>
      <c r="M563" s="922"/>
      <c r="N563" s="940">
        <v>0.14500000000000007</v>
      </c>
      <c r="O563" s="940">
        <v>0.14500000000000007</v>
      </c>
      <c r="P563" s="940">
        <v>0.14299999999999999</v>
      </c>
      <c r="Q563" s="1054">
        <v>963.49500000000012</v>
      </c>
      <c r="R563" s="869"/>
      <c r="S563" s="951"/>
    </row>
    <row r="564" spans="1:19" ht="14.25">
      <c r="A564" s="275"/>
      <c r="B564" s="864"/>
      <c r="C564" s="884"/>
      <c r="D564" s="865"/>
      <c r="E564" s="900" t="s">
        <v>533</v>
      </c>
      <c r="F564" s="867" t="s">
        <v>240</v>
      </c>
      <c r="G564" s="911" t="s">
        <v>194</v>
      </c>
      <c r="H564" s="910" t="s">
        <v>194</v>
      </c>
      <c r="I564" s="911" t="s">
        <v>176</v>
      </c>
      <c r="J564" s="932" t="s">
        <v>172</v>
      </c>
      <c r="K564" s="963" t="s">
        <v>173</v>
      </c>
      <c r="L564" s="932" t="s">
        <v>534</v>
      </c>
      <c r="M564" s="921" t="s">
        <v>534</v>
      </c>
      <c r="N564" s="939">
        <v>0.25999999999999995</v>
      </c>
      <c r="O564" s="939">
        <v>0.25999999999999995</v>
      </c>
      <c r="P564" s="939"/>
      <c r="Q564" s="1053">
        <v>0</v>
      </c>
      <c r="R564" s="866"/>
      <c r="S564" s="952"/>
    </row>
    <row r="565" spans="1:19" ht="15">
      <c r="A565" s="275"/>
      <c r="B565" s="864"/>
      <c r="C565" s="884"/>
      <c r="D565" s="865"/>
      <c r="E565" s="897" t="s">
        <v>535</v>
      </c>
      <c r="F565" s="868"/>
      <c r="G565" s="912"/>
      <c r="H565" s="912"/>
      <c r="I565" s="912"/>
      <c r="J565" s="933"/>
      <c r="K565" s="964"/>
      <c r="L565" s="933"/>
      <c r="M565" s="922"/>
      <c r="N565" s="940">
        <v>0.25999999999999995</v>
      </c>
      <c r="O565" s="940">
        <v>0.25999999999999995</v>
      </c>
      <c r="P565" s="940">
        <v>0</v>
      </c>
      <c r="Q565" s="1054">
        <v>0</v>
      </c>
      <c r="R565" s="869"/>
      <c r="S565" s="951"/>
    </row>
    <row r="566" spans="1:19" ht="14.25">
      <c r="A566" s="275"/>
      <c r="B566" s="864"/>
      <c r="C566" s="884"/>
      <c r="D566" s="865"/>
      <c r="E566" s="900" t="s">
        <v>536</v>
      </c>
      <c r="F566" s="867" t="s">
        <v>240</v>
      </c>
      <c r="G566" s="911" t="s">
        <v>194</v>
      </c>
      <c r="H566" s="910" t="s">
        <v>194</v>
      </c>
      <c r="I566" s="911" t="s">
        <v>176</v>
      </c>
      <c r="J566" s="932" t="s">
        <v>172</v>
      </c>
      <c r="K566" s="963" t="s">
        <v>173</v>
      </c>
      <c r="L566" s="932" t="s">
        <v>293</v>
      </c>
      <c r="M566" s="921" t="s">
        <v>537</v>
      </c>
      <c r="N566" s="939">
        <v>0.33</v>
      </c>
      <c r="O566" s="939">
        <v>0.33</v>
      </c>
      <c r="P566" s="939"/>
      <c r="Q566" s="1053">
        <v>570.51800000000003</v>
      </c>
      <c r="R566" s="866"/>
      <c r="S566" s="952"/>
    </row>
    <row r="567" spans="1:19" ht="15">
      <c r="A567" s="275"/>
      <c r="B567" s="864"/>
      <c r="C567" s="884"/>
      <c r="D567" s="865"/>
      <c r="E567" s="897" t="s">
        <v>538</v>
      </c>
      <c r="F567" s="868"/>
      <c r="G567" s="912"/>
      <c r="H567" s="912"/>
      <c r="I567" s="912"/>
      <c r="J567" s="933"/>
      <c r="K567" s="964"/>
      <c r="L567" s="933"/>
      <c r="M567" s="922"/>
      <c r="N567" s="940">
        <v>0.33</v>
      </c>
      <c r="O567" s="940">
        <v>0.33</v>
      </c>
      <c r="P567" s="940">
        <v>0.32</v>
      </c>
      <c r="Q567" s="1054">
        <v>570.51800000000003</v>
      </c>
      <c r="R567" s="869"/>
      <c r="S567" s="951"/>
    </row>
    <row r="568" spans="1:19" ht="14.25">
      <c r="A568" s="275"/>
      <c r="B568" s="864"/>
      <c r="C568" s="884"/>
      <c r="D568" s="865"/>
      <c r="E568" s="898" t="s">
        <v>539</v>
      </c>
      <c r="F568" s="867" t="s">
        <v>265</v>
      </c>
      <c r="G568" s="909" t="s">
        <v>194</v>
      </c>
      <c r="H568" s="910" t="s">
        <v>194</v>
      </c>
      <c r="I568" s="909" t="s">
        <v>176</v>
      </c>
      <c r="J568" s="932" t="s">
        <v>172</v>
      </c>
      <c r="K568" s="962" t="s">
        <v>173</v>
      </c>
      <c r="L568" s="932" t="s">
        <v>531</v>
      </c>
      <c r="M568" s="920" t="s">
        <v>531</v>
      </c>
      <c r="N568" s="939">
        <v>0.28999999999999998</v>
      </c>
      <c r="O568" s="939">
        <v>0.28999999999999998</v>
      </c>
      <c r="P568" s="939"/>
      <c r="Q568" s="1053">
        <v>566.61</v>
      </c>
      <c r="R568" s="866"/>
      <c r="S568" s="952"/>
    </row>
    <row r="569" spans="1:19" ht="14.25">
      <c r="A569" s="275"/>
      <c r="B569" s="864"/>
      <c r="C569" s="884"/>
      <c r="D569" s="865"/>
      <c r="E569" s="896"/>
      <c r="F569" s="867" t="s">
        <v>267</v>
      </c>
      <c r="G569" s="911" t="s">
        <v>194</v>
      </c>
      <c r="H569" s="910" t="s">
        <v>194</v>
      </c>
      <c r="I569" s="911" t="s">
        <v>176</v>
      </c>
      <c r="J569" s="932" t="s">
        <v>172</v>
      </c>
      <c r="K569" s="963" t="s">
        <v>173</v>
      </c>
      <c r="L569" s="932" t="s">
        <v>531</v>
      </c>
      <c r="M569" s="921" t="s">
        <v>531</v>
      </c>
      <c r="N569" s="939">
        <v>0.29000000000000004</v>
      </c>
      <c r="O569" s="939">
        <v>0.29000000000000004</v>
      </c>
      <c r="P569" s="939"/>
      <c r="Q569" s="1053">
        <v>1287.232</v>
      </c>
      <c r="R569" s="866"/>
      <c r="S569" s="952"/>
    </row>
    <row r="570" spans="1:19" ht="15">
      <c r="A570" s="275"/>
      <c r="B570" s="864"/>
      <c r="C570" s="884"/>
      <c r="D570" s="865"/>
      <c r="E570" s="897" t="s">
        <v>540</v>
      </c>
      <c r="F570" s="868"/>
      <c r="G570" s="912"/>
      <c r="H570" s="912"/>
      <c r="I570" s="912"/>
      <c r="J570" s="933"/>
      <c r="K570" s="964"/>
      <c r="L570" s="933"/>
      <c r="M570" s="922"/>
      <c r="N570" s="940">
        <v>0.58000000000000018</v>
      </c>
      <c r="O570" s="940">
        <v>0.58000000000000018</v>
      </c>
      <c r="P570" s="940">
        <v>0.56799999999999995</v>
      </c>
      <c r="Q570" s="1054">
        <v>1853.8419999999999</v>
      </c>
      <c r="R570" s="869"/>
      <c r="S570" s="951"/>
    </row>
    <row r="571" spans="1:19" ht="14.25">
      <c r="A571" s="275"/>
      <c r="B571" s="864"/>
      <c r="C571" s="884"/>
      <c r="D571" s="865"/>
      <c r="E571" s="898" t="s">
        <v>1855</v>
      </c>
      <c r="F571" s="867" t="s">
        <v>265</v>
      </c>
      <c r="G571" s="909" t="s">
        <v>194</v>
      </c>
      <c r="H571" s="910" t="s">
        <v>194</v>
      </c>
      <c r="I571" s="909" t="s">
        <v>176</v>
      </c>
      <c r="J571" s="932" t="s">
        <v>172</v>
      </c>
      <c r="K571" s="962" t="s">
        <v>173</v>
      </c>
      <c r="L571" s="932" t="s">
        <v>4</v>
      </c>
      <c r="M571" s="920" t="s">
        <v>4</v>
      </c>
      <c r="N571" s="939">
        <v>0.31</v>
      </c>
      <c r="O571" s="939">
        <v>0.26</v>
      </c>
      <c r="P571" s="939"/>
      <c r="Q571" s="1053">
        <v>4.2610000000000001</v>
      </c>
      <c r="R571" s="866"/>
      <c r="S571" s="952"/>
    </row>
    <row r="572" spans="1:19" ht="14.25">
      <c r="A572" s="275"/>
      <c r="B572" s="864"/>
      <c r="C572" s="884"/>
      <c r="D572" s="865"/>
      <c r="E572" s="896"/>
      <c r="F572" s="867" t="s">
        <v>267</v>
      </c>
      <c r="G572" s="911" t="s">
        <v>194</v>
      </c>
      <c r="H572" s="910" t="s">
        <v>194</v>
      </c>
      <c r="I572" s="911" t="s">
        <v>176</v>
      </c>
      <c r="J572" s="932" t="s">
        <v>172</v>
      </c>
      <c r="K572" s="963" t="s">
        <v>173</v>
      </c>
      <c r="L572" s="932" t="s">
        <v>4</v>
      </c>
      <c r="M572" s="921" t="s">
        <v>4</v>
      </c>
      <c r="N572" s="939">
        <v>0.31</v>
      </c>
      <c r="O572" s="939">
        <v>0.26</v>
      </c>
      <c r="P572" s="939"/>
      <c r="Q572" s="1053">
        <v>1157.088</v>
      </c>
      <c r="R572" s="866"/>
      <c r="S572" s="952"/>
    </row>
    <row r="573" spans="1:19" ht="15">
      <c r="A573" s="275"/>
      <c r="B573" s="864"/>
      <c r="C573" s="884"/>
      <c r="D573" s="865"/>
      <c r="E573" s="897" t="s">
        <v>1856</v>
      </c>
      <c r="F573" s="868"/>
      <c r="G573" s="912"/>
      <c r="H573" s="912"/>
      <c r="I573" s="912"/>
      <c r="J573" s="933"/>
      <c r="K573" s="964"/>
      <c r="L573" s="933"/>
      <c r="M573" s="922"/>
      <c r="N573" s="940">
        <v>0.61999999999999988</v>
      </c>
      <c r="O573" s="940">
        <v>0.5199999999999998</v>
      </c>
      <c r="P573" s="940">
        <v>0.502</v>
      </c>
      <c r="Q573" s="1054">
        <v>1161.3489999999999</v>
      </c>
      <c r="R573" s="869"/>
      <c r="S573" s="951"/>
    </row>
    <row r="574" spans="1:19" ht="14.25">
      <c r="A574" s="275"/>
      <c r="B574" s="864"/>
      <c r="C574" s="884"/>
      <c r="D574" s="865"/>
      <c r="E574" s="898" t="s">
        <v>1857</v>
      </c>
      <c r="F574" s="867" t="s">
        <v>240</v>
      </c>
      <c r="G574" s="909" t="s">
        <v>194</v>
      </c>
      <c r="H574" s="910" t="s">
        <v>194</v>
      </c>
      <c r="I574" s="909" t="s">
        <v>176</v>
      </c>
      <c r="J574" s="932" t="s">
        <v>172</v>
      </c>
      <c r="K574" s="962" t="s">
        <v>173</v>
      </c>
      <c r="L574" s="932" t="s">
        <v>531</v>
      </c>
      <c r="M574" s="920" t="s">
        <v>532</v>
      </c>
      <c r="N574" s="939">
        <v>0.54999999999999993</v>
      </c>
      <c r="O574" s="939">
        <v>0.51999999999999991</v>
      </c>
      <c r="P574" s="939"/>
      <c r="Q574" s="1053">
        <v>2520.4669999999996</v>
      </c>
      <c r="R574" s="866"/>
      <c r="S574" s="952"/>
    </row>
    <row r="575" spans="1:19" ht="14.25">
      <c r="A575" s="275"/>
      <c r="B575" s="864"/>
      <c r="C575" s="884"/>
      <c r="D575" s="865"/>
      <c r="E575" s="895"/>
      <c r="F575" s="867" t="s">
        <v>243</v>
      </c>
      <c r="G575" s="909" t="s">
        <v>194</v>
      </c>
      <c r="H575" s="910" t="s">
        <v>194</v>
      </c>
      <c r="I575" s="909" t="s">
        <v>176</v>
      </c>
      <c r="J575" s="932" t="s">
        <v>172</v>
      </c>
      <c r="K575" s="962" t="s">
        <v>173</v>
      </c>
      <c r="L575" s="932" t="s">
        <v>531</v>
      </c>
      <c r="M575" s="920" t="s">
        <v>532</v>
      </c>
      <c r="N575" s="939">
        <v>0.54999999999999993</v>
      </c>
      <c r="O575" s="939">
        <v>0.51999999999999991</v>
      </c>
      <c r="P575" s="939"/>
      <c r="Q575" s="1053">
        <v>2299.1869999999999</v>
      </c>
      <c r="R575" s="866"/>
      <c r="S575" s="952"/>
    </row>
    <row r="576" spans="1:19" ht="14.25">
      <c r="A576" s="275"/>
      <c r="B576" s="864"/>
      <c r="C576" s="884"/>
      <c r="D576" s="865"/>
      <c r="E576" s="896"/>
      <c r="F576" s="867" t="s">
        <v>244</v>
      </c>
      <c r="G576" s="911" t="s">
        <v>194</v>
      </c>
      <c r="H576" s="910" t="s">
        <v>194</v>
      </c>
      <c r="I576" s="911" t="s">
        <v>176</v>
      </c>
      <c r="J576" s="932" t="s">
        <v>172</v>
      </c>
      <c r="K576" s="963" t="s">
        <v>173</v>
      </c>
      <c r="L576" s="932" t="s">
        <v>531</v>
      </c>
      <c r="M576" s="921" t="s">
        <v>532</v>
      </c>
      <c r="N576" s="939">
        <v>0.55000000000000004</v>
      </c>
      <c r="O576" s="939">
        <v>0.52</v>
      </c>
      <c r="P576" s="939"/>
      <c r="Q576" s="1053">
        <v>928.26600000000008</v>
      </c>
      <c r="R576" s="866"/>
      <c r="S576" s="952"/>
    </row>
    <row r="577" spans="1:19" ht="15">
      <c r="A577" s="275"/>
      <c r="B577" s="864"/>
      <c r="C577" s="884"/>
      <c r="D577" s="865"/>
      <c r="E577" s="897" t="s">
        <v>1858</v>
      </c>
      <c r="F577" s="868"/>
      <c r="G577" s="912"/>
      <c r="H577" s="912"/>
      <c r="I577" s="912"/>
      <c r="J577" s="933"/>
      <c r="K577" s="964"/>
      <c r="L577" s="933"/>
      <c r="M577" s="922"/>
      <c r="N577" s="940">
        <v>1.6500000000000001</v>
      </c>
      <c r="O577" s="940">
        <v>1.5599999999999992</v>
      </c>
      <c r="P577" s="940">
        <v>1.39</v>
      </c>
      <c r="Q577" s="1054">
        <v>5747.9199999999992</v>
      </c>
      <c r="R577" s="869"/>
      <c r="S577" s="951"/>
    </row>
    <row r="578" spans="1:19" ht="15">
      <c r="A578" s="275"/>
      <c r="B578" s="864"/>
      <c r="C578" s="886"/>
      <c r="D578" s="892" t="s">
        <v>204</v>
      </c>
      <c r="E578" s="899"/>
      <c r="F578" s="865"/>
      <c r="G578" s="910"/>
      <c r="H578" s="910"/>
      <c r="I578" s="910"/>
      <c r="J578" s="932"/>
      <c r="K578" s="965"/>
      <c r="L578" s="932"/>
      <c r="M578" s="923"/>
      <c r="N578" s="939">
        <v>3.5849999999999969</v>
      </c>
      <c r="O578" s="939">
        <v>3.395</v>
      </c>
      <c r="P578" s="939"/>
      <c r="Q578" s="1053">
        <v>10297.124000000002</v>
      </c>
      <c r="R578" s="866"/>
      <c r="S578" s="952"/>
    </row>
    <row r="579" spans="1:19" ht="15">
      <c r="A579" s="275"/>
      <c r="B579" s="864"/>
      <c r="C579" s="883" t="s">
        <v>2070</v>
      </c>
      <c r="D579" s="868"/>
      <c r="E579" s="901"/>
      <c r="F579" s="868"/>
      <c r="G579" s="912"/>
      <c r="H579" s="912"/>
      <c r="I579" s="912"/>
      <c r="J579" s="933"/>
      <c r="K579" s="964"/>
      <c r="L579" s="933"/>
      <c r="M579" s="922"/>
      <c r="N579" s="940">
        <v>3.5849999999999969</v>
      </c>
      <c r="O579" s="940">
        <v>3.395</v>
      </c>
      <c r="P579" s="940"/>
      <c r="Q579" s="1054">
        <v>10297.124000000002</v>
      </c>
      <c r="R579" s="869"/>
      <c r="S579" s="951"/>
    </row>
    <row r="580" spans="1:19" ht="14.25">
      <c r="A580" s="275"/>
      <c r="B580" s="864"/>
      <c r="C580" s="884" t="s">
        <v>2094</v>
      </c>
      <c r="D580" s="867" t="s">
        <v>192</v>
      </c>
      <c r="E580" s="898" t="s">
        <v>2095</v>
      </c>
      <c r="F580" s="867" t="s">
        <v>219</v>
      </c>
      <c r="G580" s="909" t="s">
        <v>194</v>
      </c>
      <c r="H580" s="910" t="s">
        <v>194</v>
      </c>
      <c r="I580" s="909" t="s">
        <v>176</v>
      </c>
      <c r="J580" s="932" t="s">
        <v>238</v>
      </c>
      <c r="K580" s="962" t="s">
        <v>173</v>
      </c>
      <c r="L580" s="932" t="s">
        <v>512</v>
      </c>
      <c r="M580" s="920" t="s">
        <v>2096</v>
      </c>
      <c r="N580" s="939">
        <v>6.5999999999999988</v>
      </c>
      <c r="O580" s="939">
        <v>6.5880000000000019</v>
      </c>
      <c r="P580" s="939"/>
      <c r="Q580" s="1053">
        <v>21367.228999999999</v>
      </c>
      <c r="R580" s="866"/>
      <c r="S580" s="952"/>
    </row>
    <row r="581" spans="1:19" ht="14.25">
      <c r="A581" s="275"/>
      <c r="B581" s="864"/>
      <c r="C581" s="884"/>
      <c r="D581" s="865"/>
      <c r="E581" s="896"/>
      <c r="F581" s="867" t="s">
        <v>274</v>
      </c>
      <c r="G581" s="911" t="s">
        <v>194</v>
      </c>
      <c r="H581" s="910" t="s">
        <v>194</v>
      </c>
      <c r="I581" s="911" t="s">
        <v>176</v>
      </c>
      <c r="J581" s="932" t="s">
        <v>238</v>
      </c>
      <c r="K581" s="963" t="s">
        <v>173</v>
      </c>
      <c r="L581" s="932" t="s">
        <v>512</v>
      </c>
      <c r="M581" s="921" t="s">
        <v>2096</v>
      </c>
      <c r="N581" s="939">
        <v>6.5999999999999988</v>
      </c>
      <c r="O581" s="939">
        <v>6.5880000000000019</v>
      </c>
      <c r="P581" s="939"/>
      <c r="Q581" s="1053">
        <v>54287.561000000002</v>
      </c>
      <c r="R581" s="866"/>
      <c r="S581" s="952"/>
    </row>
    <row r="582" spans="1:19" ht="15">
      <c r="A582" s="275"/>
      <c r="B582" s="864"/>
      <c r="C582" s="884"/>
      <c r="D582" s="865"/>
      <c r="E582" s="897" t="s">
        <v>2097</v>
      </c>
      <c r="F582" s="868"/>
      <c r="G582" s="912"/>
      <c r="H582" s="912"/>
      <c r="I582" s="912"/>
      <c r="J582" s="933"/>
      <c r="K582" s="964"/>
      <c r="L582" s="933"/>
      <c r="M582" s="922"/>
      <c r="N582" s="940">
        <v>13.200000000000005</v>
      </c>
      <c r="O582" s="940">
        <v>13.175999999999998</v>
      </c>
      <c r="P582" s="940">
        <v>41.084000000000003</v>
      </c>
      <c r="Q582" s="1054">
        <v>75654.790000000008</v>
      </c>
      <c r="R582" s="869"/>
      <c r="S582" s="951"/>
    </row>
    <row r="583" spans="1:19" ht="15">
      <c r="A583" s="275"/>
      <c r="B583" s="864"/>
      <c r="C583" s="886"/>
      <c r="D583" s="892" t="s">
        <v>204</v>
      </c>
      <c r="E583" s="899"/>
      <c r="F583" s="865"/>
      <c r="G583" s="910"/>
      <c r="H583" s="910"/>
      <c r="I583" s="910"/>
      <c r="J583" s="932"/>
      <c r="K583" s="965"/>
      <c r="L583" s="932"/>
      <c r="M583" s="923"/>
      <c r="N583" s="939">
        <v>13.200000000000005</v>
      </c>
      <c r="O583" s="939">
        <v>13.175999999999998</v>
      </c>
      <c r="P583" s="939"/>
      <c r="Q583" s="1053">
        <v>75654.790000000008</v>
      </c>
      <c r="R583" s="866"/>
      <c r="S583" s="952"/>
    </row>
    <row r="584" spans="1:19" ht="15">
      <c r="A584" s="275"/>
      <c r="B584" s="864"/>
      <c r="C584" s="883" t="s">
        <v>2098</v>
      </c>
      <c r="D584" s="868"/>
      <c r="E584" s="901"/>
      <c r="F584" s="868"/>
      <c r="G584" s="912"/>
      <c r="H584" s="912"/>
      <c r="I584" s="912"/>
      <c r="J584" s="933"/>
      <c r="K584" s="964"/>
      <c r="L584" s="933"/>
      <c r="M584" s="922"/>
      <c r="N584" s="940">
        <v>13.200000000000005</v>
      </c>
      <c r="O584" s="940">
        <v>13.175999999999998</v>
      </c>
      <c r="P584" s="940"/>
      <c r="Q584" s="1054">
        <v>75654.790000000008</v>
      </c>
      <c r="R584" s="869"/>
      <c r="S584" s="951"/>
    </row>
    <row r="585" spans="1:19" ht="25.5">
      <c r="A585" s="275"/>
      <c r="B585" s="864"/>
      <c r="C585" s="884" t="s">
        <v>2073</v>
      </c>
      <c r="D585" s="867" t="s">
        <v>167</v>
      </c>
      <c r="E585" s="898" t="s">
        <v>511</v>
      </c>
      <c r="F585" s="867"/>
      <c r="G585" s="909" t="s">
        <v>170</v>
      </c>
      <c r="H585" s="910" t="s">
        <v>170</v>
      </c>
      <c r="I585" s="909" t="s">
        <v>171</v>
      </c>
      <c r="J585" s="932" t="s">
        <v>172</v>
      </c>
      <c r="K585" s="962" t="s">
        <v>173</v>
      </c>
      <c r="L585" s="932" t="s">
        <v>512</v>
      </c>
      <c r="M585" s="920" t="s">
        <v>513</v>
      </c>
      <c r="N585" s="939">
        <v>0.6</v>
      </c>
      <c r="O585" s="939">
        <v>0.33000000000000007</v>
      </c>
      <c r="P585" s="939"/>
      <c r="Q585" s="1053">
        <v>73.022190935063122</v>
      </c>
      <c r="R585" s="866"/>
      <c r="S585" s="952"/>
    </row>
    <row r="586" spans="1:19" ht="14.25">
      <c r="A586" s="275"/>
      <c r="B586" s="864"/>
      <c r="C586" s="884"/>
      <c r="D586" s="865"/>
      <c r="E586" s="896"/>
      <c r="F586" s="865"/>
      <c r="G586" s="911"/>
      <c r="H586" s="910"/>
      <c r="I586" s="911"/>
      <c r="J586" s="932"/>
      <c r="K586" s="963"/>
      <c r="L586" s="932"/>
      <c r="M586" s="921"/>
      <c r="N586" s="939"/>
      <c r="O586" s="939"/>
      <c r="P586" s="939"/>
      <c r="Q586" s="1053"/>
      <c r="R586" s="866" t="s">
        <v>178</v>
      </c>
      <c r="S586" s="952">
        <v>5987.82</v>
      </c>
    </row>
    <row r="587" spans="1:19" ht="15">
      <c r="A587" s="275"/>
      <c r="B587" s="864"/>
      <c r="C587" s="884"/>
      <c r="D587" s="865"/>
      <c r="E587" s="897" t="s">
        <v>514</v>
      </c>
      <c r="F587" s="868"/>
      <c r="G587" s="912"/>
      <c r="H587" s="912"/>
      <c r="I587" s="912"/>
      <c r="J587" s="933"/>
      <c r="K587" s="964"/>
      <c r="L587" s="933"/>
      <c r="M587" s="922"/>
      <c r="N587" s="940">
        <v>0.6</v>
      </c>
      <c r="O587" s="940">
        <v>0.33000000000000007</v>
      </c>
      <c r="P587" s="940">
        <v>0</v>
      </c>
      <c r="Q587" s="1054">
        <v>73.022190935063122</v>
      </c>
      <c r="R587" s="869"/>
      <c r="S587" s="951"/>
    </row>
    <row r="588" spans="1:19" ht="15">
      <c r="A588" s="275"/>
      <c r="B588" s="864"/>
      <c r="C588" s="886"/>
      <c r="D588" s="892" t="s">
        <v>191</v>
      </c>
      <c r="E588" s="899"/>
      <c r="F588" s="865"/>
      <c r="G588" s="910"/>
      <c r="H588" s="910"/>
      <c r="I588" s="910"/>
      <c r="J588" s="932"/>
      <c r="K588" s="965"/>
      <c r="L588" s="932"/>
      <c r="M588" s="923"/>
      <c r="N588" s="939">
        <v>0.6</v>
      </c>
      <c r="O588" s="939">
        <v>0.33000000000000007</v>
      </c>
      <c r="P588" s="939"/>
      <c r="Q588" s="1053">
        <v>73.022190935063122</v>
      </c>
      <c r="R588" s="866"/>
      <c r="S588" s="952"/>
    </row>
    <row r="589" spans="1:19" ht="15">
      <c r="A589" s="275"/>
      <c r="B589" s="864"/>
      <c r="C589" s="883" t="s">
        <v>2074</v>
      </c>
      <c r="D589" s="868"/>
      <c r="E589" s="901"/>
      <c r="F589" s="868"/>
      <c r="G589" s="912"/>
      <c r="H589" s="912"/>
      <c r="I589" s="912"/>
      <c r="J589" s="933"/>
      <c r="K589" s="964"/>
      <c r="L589" s="933"/>
      <c r="M589" s="922"/>
      <c r="N589" s="940">
        <v>0.6</v>
      </c>
      <c r="O589" s="940">
        <v>0.33000000000000007</v>
      </c>
      <c r="P589" s="940"/>
      <c r="Q589" s="1054">
        <v>73.022190935063122</v>
      </c>
      <c r="R589" s="869"/>
      <c r="S589" s="951"/>
    </row>
    <row r="590" spans="1:19" ht="14.25">
      <c r="A590" s="275"/>
      <c r="B590" s="864"/>
      <c r="C590" s="884" t="s">
        <v>2099</v>
      </c>
      <c r="D590" s="867" t="s">
        <v>167</v>
      </c>
      <c r="E590" s="900" t="s">
        <v>515</v>
      </c>
      <c r="F590" s="867"/>
      <c r="G590" s="911" t="s">
        <v>170</v>
      </c>
      <c r="H590" s="910" t="s">
        <v>170</v>
      </c>
      <c r="I590" s="911" t="s">
        <v>171</v>
      </c>
      <c r="J590" s="932" t="s">
        <v>172</v>
      </c>
      <c r="K590" s="963" t="s">
        <v>177</v>
      </c>
      <c r="L590" s="932" t="s">
        <v>516</v>
      </c>
      <c r="M590" s="921" t="s">
        <v>516</v>
      </c>
      <c r="N590" s="939">
        <v>1.135</v>
      </c>
      <c r="O590" s="939">
        <v>0</v>
      </c>
      <c r="P590" s="939"/>
      <c r="Q590" s="1053">
        <v>0</v>
      </c>
      <c r="R590" s="866"/>
      <c r="S590" s="952"/>
    </row>
    <row r="591" spans="1:19" ht="15">
      <c r="A591" s="275"/>
      <c r="B591" s="864"/>
      <c r="C591" s="884"/>
      <c r="D591" s="865"/>
      <c r="E591" s="897" t="s">
        <v>517</v>
      </c>
      <c r="F591" s="868"/>
      <c r="G591" s="912"/>
      <c r="H591" s="912"/>
      <c r="I591" s="912"/>
      <c r="J591" s="933"/>
      <c r="K591" s="964"/>
      <c r="L591" s="933"/>
      <c r="M591" s="922"/>
      <c r="N591" s="940">
        <v>1.135</v>
      </c>
      <c r="O591" s="940">
        <v>0</v>
      </c>
      <c r="P591" s="940">
        <v>0</v>
      </c>
      <c r="Q591" s="1054">
        <v>0</v>
      </c>
      <c r="R591" s="869"/>
      <c r="S591" s="951"/>
    </row>
    <row r="592" spans="1:19" ht="15">
      <c r="A592" s="275"/>
      <c r="B592" s="864"/>
      <c r="C592" s="884"/>
      <c r="D592" s="892" t="s">
        <v>191</v>
      </c>
      <c r="E592" s="899"/>
      <c r="F592" s="865"/>
      <c r="G592" s="910"/>
      <c r="H592" s="910"/>
      <c r="I592" s="910"/>
      <c r="J592" s="932"/>
      <c r="K592" s="965"/>
      <c r="L592" s="932"/>
      <c r="M592" s="923"/>
      <c r="N592" s="939">
        <v>1.135</v>
      </c>
      <c r="O592" s="939">
        <v>0</v>
      </c>
      <c r="P592" s="939"/>
      <c r="Q592" s="1053">
        <v>0</v>
      </c>
      <c r="R592" s="866"/>
      <c r="S592" s="952"/>
    </row>
    <row r="593" spans="1:19" ht="14.25">
      <c r="A593" s="275"/>
      <c r="B593" s="864"/>
      <c r="C593" s="884"/>
      <c r="D593" s="867" t="s">
        <v>192</v>
      </c>
      <c r="E593" s="900" t="s">
        <v>518</v>
      </c>
      <c r="F593" s="867"/>
      <c r="G593" s="911" t="s">
        <v>194</v>
      </c>
      <c r="H593" s="910" t="s">
        <v>194</v>
      </c>
      <c r="I593" s="911" t="s">
        <v>171</v>
      </c>
      <c r="J593" s="932" t="s">
        <v>172</v>
      </c>
      <c r="K593" s="963" t="s">
        <v>177</v>
      </c>
      <c r="L593" s="932" t="s">
        <v>516</v>
      </c>
      <c r="M593" s="921" t="s">
        <v>516</v>
      </c>
      <c r="N593" s="939">
        <v>0.04</v>
      </c>
      <c r="O593" s="939">
        <v>0</v>
      </c>
      <c r="P593" s="939"/>
      <c r="Q593" s="1053">
        <v>0</v>
      </c>
      <c r="R593" s="866"/>
      <c r="S593" s="952"/>
    </row>
    <row r="594" spans="1:19" ht="15">
      <c r="A594" s="275"/>
      <c r="B594" s="864"/>
      <c r="C594" s="884"/>
      <c r="D594" s="865"/>
      <c r="E594" s="897" t="s">
        <v>519</v>
      </c>
      <c r="F594" s="868"/>
      <c r="G594" s="912"/>
      <c r="H594" s="912"/>
      <c r="I594" s="912"/>
      <c r="J594" s="933"/>
      <c r="K594" s="964"/>
      <c r="L594" s="933"/>
      <c r="M594" s="922"/>
      <c r="N594" s="940">
        <v>0.04</v>
      </c>
      <c r="O594" s="940">
        <v>0</v>
      </c>
      <c r="P594" s="940">
        <v>0</v>
      </c>
      <c r="Q594" s="1054">
        <v>0</v>
      </c>
      <c r="R594" s="869"/>
      <c r="S594" s="951"/>
    </row>
    <row r="595" spans="1:19" ht="15">
      <c r="A595" s="275"/>
      <c r="B595" s="864"/>
      <c r="C595" s="886"/>
      <c r="D595" s="892" t="s">
        <v>204</v>
      </c>
      <c r="E595" s="899"/>
      <c r="F595" s="865"/>
      <c r="G595" s="910"/>
      <c r="H595" s="910"/>
      <c r="I595" s="910"/>
      <c r="J595" s="932"/>
      <c r="K595" s="965"/>
      <c r="L595" s="932"/>
      <c r="M595" s="923"/>
      <c r="N595" s="939">
        <v>0.04</v>
      </c>
      <c r="O595" s="939">
        <v>0</v>
      </c>
      <c r="P595" s="939"/>
      <c r="Q595" s="1053">
        <v>0</v>
      </c>
      <c r="R595" s="866"/>
      <c r="S595" s="952"/>
    </row>
    <row r="596" spans="1:19" ht="30">
      <c r="A596" s="275"/>
      <c r="B596" s="870"/>
      <c r="C596" s="883" t="s">
        <v>2100</v>
      </c>
      <c r="D596" s="868"/>
      <c r="E596" s="901"/>
      <c r="F596" s="868"/>
      <c r="G596" s="912"/>
      <c r="H596" s="912"/>
      <c r="I596" s="912"/>
      <c r="J596" s="933"/>
      <c r="K596" s="964"/>
      <c r="L596" s="933"/>
      <c r="M596" s="922"/>
      <c r="N596" s="940">
        <v>1.1750000000000009</v>
      </c>
      <c r="O596" s="940">
        <v>0</v>
      </c>
      <c r="P596" s="940"/>
      <c r="Q596" s="1054">
        <v>0</v>
      </c>
      <c r="R596" s="869"/>
      <c r="S596" s="951"/>
    </row>
    <row r="597" spans="1:19" ht="15">
      <c r="A597" s="275"/>
      <c r="B597" s="871" t="s">
        <v>610</v>
      </c>
      <c r="C597" s="887"/>
      <c r="D597" s="872"/>
      <c r="E597" s="902"/>
      <c r="F597" s="872"/>
      <c r="G597" s="913"/>
      <c r="H597" s="913"/>
      <c r="I597" s="913"/>
      <c r="J597" s="934"/>
      <c r="K597" s="966"/>
      <c r="L597" s="934"/>
      <c r="M597" s="924"/>
      <c r="N597" s="941">
        <v>260.98500000000001</v>
      </c>
      <c r="O597" s="941">
        <v>250.14500000000052</v>
      </c>
      <c r="P597" s="941"/>
      <c r="Q597" s="1055">
        <v>1154207.1521909372</v>
      </c>
      <c r="R597" s="873"/>
      <c r="S597" s="953"/>
    </row>
    <row r="598" spans="1:19" ht="15">
      <c r="A598" s="275"/>
      <c r="B598" s="874" t="s">
        <v>5</v>
      </c>
      <c r="C598" s="884" t="s">
        <v>611</v>
      </c>
      <c r="D598" s="867" t="s">
        <v>167</v>
      </c>
      <c r="E598" s="898" t="s">
        <v>612</v>
      </c>
      <c r="F598" s="867"/>
      <c r="G598" s="909" t="s">
        <v>170</v>
      </c>
      <c r="H598" s="910" t="s">
        <v>170</v>
      </c>
      <c r="I598" s="909" t="s">
        <v>171</v>
      </c>
      <c r="J598" s="932" t="s">
        <v>172</v>
      </c>
      <c r="K598" s="962" t="s">
        <v>173</v>
      </c>
      <c r="L598" s="932" t="s">
        <v>613</v>
      </c>
      <c r="M598" s="920" t="s">
        <v>614</v>
      </c>
      <c r="N598" s="939">
        <v>7.36</v>
      </c>
      <c r="O598" s="939">
        <v>3.5600000000000009</v>
      </c>
      <c r="P598" s="939"/>
      <c r="Q598" s="1053">
        <v>2909.1649999999995</v>
      </c>
      <c r="R598" s="866"/>
      <c r="S598" s="952"/>
    </row>
    <row r="599" spans="1:19" ht="14.25">
      <c r="A599" s="275"/>
      <c r="B599" s="864"/>
      <c r="C599" s="884"/>
      <c r="D599" s="865"/>
      <c r="E599" s="896"/>
      <c r="F599" s="865"/>
      <c r="G599" s="911"/>
      <c r="H599" s="910"/>
      <c r="I599" s="911"/>
      <c r="J599" s="932"/>
      <c r="K599" s="963"/>
      <c r="L599" s="932"/>
      <c r="M599" s="921"/>
      <c r="N599" s="939"/>
      <c r="O599" s="939"/>
      <c r="P599" s="939"/>
      <c r="Q599" s="1053"/>
      <c r="R599" s="866" t="s">
        <v>178</v>
      </c>
      <c r="S599" s="952">
        <v>235780.9</v>
      </c>
    </row>
    <row r="600" spans="1:19" ht="15">
      <c r="A600" s="275"/>
      <c r="B600" s="864"/>
      <c r="C600" s="884"/>
      <c r="D600" s="865"/>
      <c r="E600" s="897" t="s">
        <v>615</v>
      </c>
      <c r="F600" s="868"/>
      <c r="G600" s="912"/>
      <c r="H600" s="912"/>
      <c r="I600" s="912"/>
      <c r="J600" s="933"/>
      <c r="K600" s="964"/>
      <c r="L600" s="933"/>
      <c r="M600" s="922"/>
      <c r="N600" s="940">
        <v>7.36</v>
      </c>
      <c r="O600" s="940">
        <v>3.5600000000000009</v>
      </c>
      <c r="P600" s="940">
        <v>3.56</v>
      </c>
      <c r="Q600" s="1054">
        <v>2909.1649999999995</v>
      </c>
      <c r="R600" s="869"/>
      <c r="S600" s="951"/>
    </row>
    <row r="601" spans="1:19" ht="14.25">
      <c r="A601" s="275"/>
      <c r="B601" s="864"/>
      <c r="C601" s="884"/>
      <c r="D601" s="865"/>
      <c r="E601" s="898" t="s">
        <v>1738</v>
      </c>
      <c r="F601" s="867"/>
      <c r="G601" s="909" t="s">
        <v>170</v>
      </c>
      <c r="H601" s="910" t="s">
        <v>170</v>
      </c>
      <c r="I601" s="909" t="s">
        <v>171</v>
      </c>
      <c r="J601" s="932" t="s">
        <v>172</v>
      </c>
      <c r="K601" s="962" t="s">
        <v>173</v>
      </c>
      <c r="L601" s="932" t="s">
        <v>613</v>
      </c>
      <c r="M601" s="920" t="s">
        <v>614</v>
      </c>
      <c r="N601" s="939">
        <v>3.359999999999999</v>
      </c>
      <c r="O601" s="939">
        <v>1.9500000000000004</v>
      </c>
      <c r="P601" s="939"/>
      <c r="Q601" s="1053">
        <v>276.78000000000003</v>
      </c>
      <c r="R601" s="866"/>
      <c r="S601" s="952"/>
    </row>
    <row r="602" spans="1:19" ht="14.25">
      <c r="A602" s="275"/>
      <c r="B602" s="864"/>
      <c r="C602" s="884"/>
      <c r="D602" s="865"/>
      <c r="E602" s="896"/>
      <c r="F602" s="865"/>
      <c r="G602" s="911"/>
      <c r="H602" s="910"/>
      <c r="I602" s="911"/>
      <c r="J602" s="932"/>
      <c r="K602" s="963"/>
      <c r="L602" s="932"/>
      <c r="M602" s="921"/>
      <c r="N602" s="939"/>
      <c r="O602" s="939"/>
      <c r="P602" s="939"/>
      <c r="Q602" s="1053"/>
      <c r="R602" s="866" t="s">
        <v>178</v>
      </c>
      <c r="S602" s="952">
        <v>21091</v>
      </c>
    </row>
    <row r="603" spans="1:19" ht="15">
      <c r="A603" s="275"/>
      <c r="B603" s="864"/>
      <c r="C603" s="884"/>
      <c r="D603" s="865"/>
      <c r="E603" s="897" t="s">
        <v>1739</v>
      </c>
      <c r="F603" s="868"/>
      <c r="G603" s="912"/>
      <c r="H603" s="912"/>
      <c r="I603" s="912"/>
      <c r="J603" s="933"/>
      <c r="K603" s="964"/>
      <c r="L603" s="933"/>
      <c r="M603" s="922"/>
      <c r="N603" s="940">
        <v>3.359999999999999</v>
      </c>
      <c r="O603" s="940">
        <v>1.9500000000000004</v>
      </c>
      <c r="P603" s="940">
        <v>2.141</v>
      </c>
      <c r="Q603" s="1054">
        <v>276.78000000000003</v>
      </c>
      <c r="R603" s="869"/>
      <c r="S603" s="951"/>
    </row>
    <row r="604" spans="1:19" ht="15">
      <c r="A604" s="275"/>
      <c r="B604" s="864"/>
      <c r="C604" s="886"/>
      <c r="D604" s="892" t="s">
        <v>191</v>
      </c>
      <c r="E604" s="899"/>
      <c r="F604" s="865"/>
      <c r="G604" s="910"/>
      <c r="H604" s="910"/>
      <c r="I604" s="910"/>
      <c r="J604" s="932"/>
      <c r="K604" s="965"/>
      <c r="L604" s="932"/>
      <c r="M604" s="923"/>
      <c r="N604" s="939">
        <v>10.719999999999995</v>
      </c>
      <c r="O604" s="939">
        <v>5.509999999999998</v>
      </c>
      <c r="P604" s="939"/>
      <c r="Q604" s="1053">
        <v>3185.9449999999993</v>
      </c>
      <c r="R604" s="866"/>
      <c r="S604" s="952"/>
    </row>
    <row r="605" spans="1:19" ht="15">
      <c r="A605" s="275"/>
      <c r="B605" s="864"/>
      <c r="C605" s="883" t="s">
        <v>616</v>
      </c>
      <c r="D605" s="868"/>
      <c r="E605" s="901"/>
      <c r="F605" s="868"/>
      <c r="G605" s="912"/>
      <c r="H605" s="912"/>
      <c r="I605" s="912"/>
      <c r="J605" s="933"/>
      <c r="K605" s="964"/>
      <c r="L605" s="933"/>
      <c r="M605" s="922"/>
      <c r="N605" s="940">
        <v>10.719999999999995</v>
      </c>
      <c r="O605" s="940">
        <v>5.509999999999998</v>
      </c>
      <c r="P605" s="940"/>
      <c r="Q605" s="1054">
        <v>3185.9449999999993</v>
      </c>
      <c r="R605" s="869"/>
      <c r="S605" s="951"/>
    </row>
    <row r="606" spans="1:19" ht="14.25">
      <c r="A606" s="275"/>
      <c r="B606" s="864"/>
      <c r="C606" s="884" t="s">
        <v>318</v>
      </c>
      <c r="D606" s="867" t="s">
        <v>192</v>
      </c>
      <c r="E606" s="898" t="s">
        <v>625</v>
      </c>
      <c r="F606" s="867" t="s">
        <v>240</v>
      </c>
      <c r="G606" s="909" t="s">
        <v>194</v>
      </c>
      <c r="H606" s="910" t="s">
        <v>194</v>
      </c>
      <c r="I606" s="909" t="s">
        <v>176</v>
      </c>
      <c r="J606" s="932" t="s">
        <v>172</v>
      </c>
      <c r="K606" s="962" t="s">
        <v>173</v>
      </c>
      <c r="L606" s="932" t="s">
        <v>623</v>
      </c>
      <c r="M606" s="920" t="s">
        <v>626</v>
      </c>
      <c r="N606" s="939">
        <v>0.5</v>
      </c>
      <c r="O606" s="939">
        <v>0.5</v>
      </c>
      <c r="P606" s="939"/>
      <c r="Q606" s="1053">
        <v>3530.5780000000004</v>
      </c>
      <c r="R606" s="866"/>
      <c r="S606" s="952"/>
    </row>
    <row r="607" spans="1:19" ht="14.25">
      <c r="A607" s="275"/>
      <c r="B607" s="864"/>
      <c r="C607" s="884"/>
      <c r="D607" s="865"/>
      <c r="E607" s="895"/>
      <c r="F607" s="867" t="s">
        <v>243</v>
      </c>
      <c r="G607" s="909" t="s">
        <v>194</v>
      </c>
      <c r="H607" s="910" t="s">
        <v>194</v>
      </c>
      <c r="I607" s="909" t="s">
        <v>176</v>
      </c>
      <c r="J607" s="932" t="s">
        <v>172</v>
      </c>
      <c r="K607" s="962" t="s">
        <v>173</v>
      </c>
      <c r="L607" s="932" t="s">
        <v>623</v>
      </c>
      <c r="M607" s="920" t="s">
        <v>626</v>
      </c>
      <c r="N607" s="939">
        <v>0.5</v>
      </c>
      <c r="O607" s="939">
        <v>0.5</v>
      </c>
      <c r="P607" s="939"/>
      <c r="Q607" s="1053">
        <v>3781.96</v>
      </c>
      <c r="R607" s="866"/>
      <c r="S607" s="952"/>
    </row>
    <row r="608" spans="1:19" ht="14.25">
      <c r="A608" s="275"/>
      <c r="B608" s="864"/>
      <c r="C608" s="884"/>
      <c r="D608" s="865"/>
      <c r="E608" s="896"/>
      <c r="F608" s="867" t="s">
        <v>244</v>
      </c>
      <c r="G608" s="911" t="s">
        <v>194</v>
      </c>
      <c r="H608" s="910" t="s">
        <v>194</v>
      </c>
      <c r="I608" s="911" t="s">
        <v>176</v>
      </c>
      <c r="J608" s="932" t="s">
        <v>172</v>
      </c>
      <c r="K608" s="963" t="s">
        <v>173</v>
      </c>
      <c r="L608" s="932" t="s">
        <v>623</v>
      </c>
      <c r="M608" s="921" t="s">
        <v>626</v>
      </c>
      <c r="N608" s="939">
        <v>0.5</v>
      </c>
      <c r="O608" s="939">
        <v>0.39999999999999997</v>
      </c>
      <c r="P608" s="939"/>
      <c r="Q608" s="1053">
        <v>862.94799999999998</v>
      </c>
      <c r="R608" s="866"/>
      <c r="S608" s="952"/>
    </row>
    <row r="609" spans="1:19" ht="15">
      <c r="A609" s="275"/>
      <c r="B609" s="864"/>
      <c r="C609" s="884"/>
      <c r="D609" s="865"/>
      <c r="E609" s="897" t="s">
        <v>627</v>
      </c>
      <c r="F609" s="868"/>
      <c r="G609" s="912"/>
      <c r="H609" s="912"/>
      <c r="I609" s="912"/>
      <c r="J609" s="933"/>
      <c r="K609" s="964"/>
      <c r="L609" s="933"/>
      <c r="M609" s="922"/>
      <c r="N609" s="940">
        <v>1.5000000000000004</v>
      </c>
      <c r="O609" s="940">
        <v>1.4000000000000008</v>
      </c>
      <c r="P609" s="940">
        <v>1.49</v>
      </c>
      <c r="Q609" s="1054">
        <v>8175.4859999999999</v>
      </c>
      <c r="R609" s="869"/>
      <c r="S609" s="951"/>
    </row>
    <row r="610" spans="1:19" ht="14.25">
      <c r="A610" s="275"/>
      <c r="B610" s="864"/>
      <c r="C610" s="884"/>
      <c r="D610" s="865"/>
      <c r="E610" s="898" t="s">
        <v>628</v>
      </c>
      <c r="F610" s="867" t="s">
        <v>240</v>
      </c>
      <c r="G610" s="909" t="s">
        <v>194</v>
      </c>
      <c r="H610" s="910" t="s">
        <v>194</v>
      </c>
      <c r="I610" s="909" t="s">
        <v>176</v>
      </c>
      <c r="J610" s="932" t="s">
        <v>172</v>
      </c>
      <c r="K610" s="962" t="s">
        <v>173</v>
      </c>
      <c r="L610" s="932" t="s">
        <v>629</v>
      </c>
      <c r="M610" s="920" t="s">
        <v>630</v>
      </c>
      <c r="N610" s="939">
        <v>0.30999999999999989</v>
      </c>
      <c r="O610" s="939">
        <v>0.28999999999999998</v>
      </c>
      <c r="P610" s="939"/>
      <c r="Q610" s="1053">
        <v>2074.9350000000004</v>
      </c>
      <c r="R610" s="866"/>
      <c r="S610" s="952"/>
    </row>
    <row r="611" spans="1:19" ht="14.25">
      <c r="A611" s="275"/>
      <c r="B611" s="864"/>
      <c r="C611" s="884"/>
      <c r="D611" s="865"/>
      <c r="E611" s="895"/>
      <c r="F611" s="867" t="s">
        <v>243</v>
      </c>
      <c r="G611" s="909" t="s">
        <v>194</v>
      </c>
      <c r="H611" s="910" t="s">
        <v>194</v>
      </c>
      <c r="I611" s="909" t="s">
        <v>176</v>
      </c>
      <c r="J611" s="932" t="s">
        <v>172</v>
      </c>
      <c r="K611" s="962" t="s">
        <v>173</v>
      </c>
      <c r="L611" s="932" t="s">
        <v>629</v>
      </c>
      <c r="M611" s="920" t="s">
        <v>630</v>
      </c>
      <c r="N611" s="939">
        <v>0.30999999999999989</v>
      </c>
      <c r="O611" s="939">
        <v>0.26999999999999996</v>
      </c>
      <c r="P611" s="939"/>
      <c r="Q611" s="1053">
        <v>1902.375</v>
      </c>
      <c r="R611" s="866"/>
      <c r="S611" s="952"/>
    </row>
    <row r="612" spans="1:19" ht="14.25">
      <c r="A612" s="275"/>
      <c r="B612" s="864"/>
      <c r="C612" s="884"/>
      <c r="D612" s="865"/>
      <c r="E612" s="896"/>
      <c r="F612" s="867" t="s">
        <v>244</v>
      </c>
      <c r="G612" s="911" t="s">
        <v>194</v>
      </c>
      <c r="H612" s="910" t="s">
        <v>194</v>
      </c>
      <c r="I612" s="911" t="s">
        <v>176</v>
      </c>
      <c r="J612" s="932" t="s">
        <v>172</v>
      </c>
      <c r="K612" s="963" t="s">
        <v>173</v>
      </c>
      <c r="L612" s="932" t="s">
        <v>629</v>
      </c>
      <c r="M612" s="921" t="s">
        <v>630</v>
      </c>
      <c r="N612" s="939">
        <v>0.41999999999999987</v>
      </c>
      <c r="O612" s="939">
        <v>0.41000000000000009</v>
      </c>
      <c r="P612" s="939"/>
      <c r="Q612" s="1053">
        <v>3420.1330000000003</v>
      </c>
      <c r="R612" s="866"/>
      <c r="S612" s="952"/>
    </row>
    <row r="613" spans="1:19" ht="15">
      <c r="A613" s="275"/>
      <c r="B613" s="864"/>
      <c r="C613" s="884"/>
      <c r="D613" s="865"/>
      <c r="E613" s="897" t="s">
        <v>631</v>
      </c>
      <c r="F613" s="868"/>
      <c r="G613" s="912"/>
      <c r="H613" s="912"/>
      <c r="I613" s="912"/>
      <c r="J613" s="933"/>
      <c r="K613" s="964"/>
      <c r="L613" s="933"/>
      <c r="M613" s="922"/>
      <c r="N613" s="940">
        <v>1.0400000000000003</v>
      </c>
      <c r="O613" s="940">
        <v>0.9700000000000002</v>
      </c>
      <c r="P613" s="940">
        <v>1.1599999999999999</v>
      </c>
      <c r="Q613" s="1054">
        <v>7397.4430000000011</v>
      </c>
      <c r="R613" s="869"/>
      <c r="S613" s="951"/>
    </row>
    <row r="614" spans="1:19" ht="15">
      <c r="A614" s="276"/>
      <c r="B614" s="864"/>
      <c r="C614" s="886"/>
      <c r="D614" s="892" t="s">
        <v>204</v>
      </c>
      <c r="E614" s="899"/>
      <c r="F614" s="865"/>
      <c r="G614" s="910"/>
      <c r="H614" s="910"/>
      <c r="I614" s="910"/>
      <c r="J614" s="932"/>
      <c r="K614" s="965"/>
      <c r="L614" s="932"/>
      <c r="M614" s="923"/>
      <c r="N614" s="939">
        <v>2.5400000000000031</v>
      </c>
      <c r="O614" s="939">
        <v>2.3700000000000006</v>
      </c>
      <c r="P614" s="939"/>
      <c r="Q614" s="1053">
        <v>15572.928999999996</v>
      </c>
      <c r="R614" s="866"/>
      <c r="S614" s="952"/>
    </row>
    <row r="615" spans="1:19" ht="15">
      <c r="A615" s="275"/>
      <c r="B615" s="864"/>
      <c r="C615" s="883" t="s">
        <v>339</v>
      </c>
      <c r="D615" s="868"/>
      <c r="E615" s="901"/>
      <c r="F615" s="868"/>
      <c r="G615" s="912"/>
      <c r="H615" s="912"/>
      <c r="I615" s="912"/>
      <c r="J615" s="933"/>
      <c r="K615" s="964"/>
      <c r="L615" s="933"/>
      <c r="M615" s="922"/>
      <c r="N615" s="940">
        <v>2.5400000000000031</v>
      </c>
      <c r="O615" s="940">
        <v>2.3700000000000006</v>
      </c>
      <c r="P615" s="940"/>
      <c r="Q615" s="1054">
        <v>15572.928999999996</v>
      </c>
      <c r="R615" s="869"/>
      <c r="S615" s="951"/>
    </row>
    <row r="616" spans="1:19" ht="14.25">
      <c r="A616" s="275"/>
      <c r="B616" s="864"/>
      <c r="C616" s="884" t="s">
        <v>647</v>
      </c>
      <c r="D616" s="867" t="s">
        <v>167</v>
      </c>
      <c r="E616" s="898" t="s">
        <v>648</v>
      </c>
      <c r="F616" s="867"/>
      <c r="G616" s="909" t="s">
        <v>237</v>
      </c>
      <c r="H616" s="910" t="s">
        <v>237</v>
      </c>
      <c r="I616" s="909" t="s">
        <v>171</v>
      </c>
      <c r="J616" s="932" t="s">
        <v>172</v>
      </c>
      <c r="K616" s="962" t="s">
        <v>173</v>
      </c>
      <c r="L616" s="932" t="s">
        <v>623</v>
      </c>
      <c r="M616" s="920" t="s">
        <v>634</v>
      </c>
      <c r="N616" s="939">
        <v>32</v>
      </c>
      <c r="O616" s="939">
        <v>28.799999999999994</v>
      </c>
      <c r="P616" s="939"/>
      <c r="Q616" s="1053">
        <v>106073.26999999999</v>
      </c>
      <c r="R616" s="866"/>
      <c r="S616" s="952"/>
    </row>
    <row r="617" spans="1:19" ht="14.25">
      <c r="A617" s="275"/>
      <c r="B617" s="864"/>
      <c r="C617" s="884"/>
      <c r="D617" s="865"/>
      <c r="E617" s="896"/>
      <c r="F617" s="865"/>
      <c r="G617" s="911"/>
      <c r="H617" s="910"/>
      <c r="I617" s="911"/>
      <c r="J617" s="932"/>
      <c r="K617" s="963"/>
      <c r="L617" s="932"/>
      <c r="M617" s="921"/>
      <c r="N617" s="939"/>
      <c r="O617" s="939"/>
      <c r="P617" s="939"/>
      <c r="Q617" s="1053"/>
      <c r="R617" s="866" t="s">
        <v>649</v>
      </c>
      <c r="S617" s="952">
        <v>57857660.369999997</v>
      </c>
    </row>
    <row r="618" spans="1:19" ht="15">
      <c r="A618" s="275"/>
      <c r="B618" s="864"/>
      <c r="C618" s="884"/>
      <c r="D618" s="865"/>
      <c r="E618" s="897" t="s">
        <v>650</v>
      </c>
      <c r="F618" s="868"/>
      <c r="G618" s="912"/>
      <c r="H618" s="912"/>
      <c r="I618" s="912"/>
      <c r="J618" s="933"/>
      <c r="K618" s="964"/>
      <c r="L618" s="933"/>
      <c r="M618" s="922"/>
      <c r="N618" s="940">
        <v>32</v>
      </c>
      <c r="O618" s="940">
        <v>28.799999999999994</v>
      </c>
      <c r="P618" s="940">
        <v>13.664</v>
      </c>
      <c r="Q618" s="1054">
        <v>106073.26999999999</v>
      </c>
      <c r="R618" s="869"/>
      <c r="S618" s="951"/>
    </row>
    <row r="619" spans="1:19" ht="15">
      <c r="A619" s="275"/>
      <c r="B619" s="864"/>
      <c r="C619" s="886"/>
      <c r="D619" s="892" t="s">
        <v>191</v>
      </c>
      <c r="E619" s="899"/>
      <c r="F619" s="865"/>
      <c r="G619" s="910"/>
      <c r="H619" s="910"/>
      <c r="I619" s="910"/>
      <c r="J619" s="932"/>
      <c r="K619" s="965"/>
      <c r="L619" s="932"/>
      <c r="M619" s="923"/>
      <c r="N619" s="939">
        <v>32</v>
      </c>
      <c r="O619" s="939">
        <v>28.799999999999994</v>
      </c>
      <c r="P619" s="939"/>
      <c r="Q619" s="1053">
        <v>106073.26999999999</v>
      </c>
      <c r="R619" s="866"/>
      <c r="S619" s="952"/>
    </row>
    <row r="620" spans="1:19" ht="15">
      <c r="A620" s="275"/>
      <c r="B620" s="864"/>
      <c r="C620" s="883" t="s">
        <v>651</v>
      </c>
      <c r="D620" s="868"/>
      <c r="E620" s="901"/>
      <c r="F620" s="868"/>
      <c r="G620" s="912"/>
      <c r="H620" s="912"/>
      <c r="I620" s="912"/>
      <c r="J620" s="933"/>
      <c r="K620" s="964"/>
      <c r="L620" s="933"/>
      <c r="M620" s="922"/>
      <c r="N620" s="940">
        <v>32</v>
      </c>
      <c r="O620" s="940">
        <v>28.799999999999994</v>
      </c>
      <c r="P620" s="940"/>
      <c r="Q620" s="1054">
        <v>106073.26999999999</v>
      </c>
      <c r="R620" s="869"/>
      <c r="S620" s="951"/>
    </row>
    <row r="621" spans="1:19" ht="14.25">
      <c r="A621" s="275"/>
      <c r="B621" s="864"/>
      <c r="C621" s="884" t="s">
        <v>1925</v>
      </c>
      <c r="D621" s="867" t="s">
        <v>192</v>
      </c>
      <c r="E621" s="898" t="s">
        <v>632</v>
      </c>
      <c r="F621" s="867" t="s">
        <v>207</v>
      </c>
      <c r="G621" s="909" t="s">
        <v>194</v>
      </c>
      <c r="H621" s="910" t="s">
        <v>194</v>
      </c>
      <c r="I621" s="909" t="s">
        <v>176</v>
      </c>
      <c r="J621" s="932" t="s">
        <v>172</v>
      </c>
      <c r="K621" s="962" t="s">
        <v>173</v>
      </c>
      <c r="L621" s="932" t="s">
        <v>633</v>
      </c>
      <c r="M621" s="920" t="s">
        <v>634</v>
      </c>
      <c r="N621" s="939">
        <v>0.76800000000000024</v>
      </c>
      <c r="O621" s="939">
        <v>0.59499999999999986</v>
      </c>
      <c r="P621" s="939"/>
      <c r="Q621" s="1053">
        <v>2443.7190000000001</v>
      </c>
      <c r="R621" s="866"/>
      <c r="S621" s="952"/>
    </row>
    <row r="622" spans="1:19" ht="14.25">
      <c r="A622" s="275"/>
      <c r="B622" s="864"/>
      <c r="C622" s="884"/>
      <c r="D622" s="865"/>
      <c r="E622" s="896"/>
      <c r="F622" s="867" t="s">
        <v>208</v>
      </c>
      <c r="G622" s="911" t="s">
        <v>194</v>
      </c>
      <c r="H622" s="910" t="s">
        <v>194</v>
      </c>
      <c r="I622" s="911" t="s">
        <v>176</v>
      </c>
      <c r="J622" s="932" t="s">
        <v>172</v>
      </c>
      <c r="K622" s="963" t="s">
        <v>173</v>
      </c>
      <c r="L622" s="932" t="s">
        <v>633</v>
      </c>
      <c r="M622" s="921" t="s">
        <v>634</v>
      </c>
      <c r="N622" s="939">
        <v>0.76800000000000024</v>
      </c>
      <c r="O622" s="939">
        <v>0.59499999999999986</v>
      </c>
      <c r="P622" s="939"/>
      <c r="Q622" s="1053">
        <v>2595.1039999999998</v>
      </c>
      <c r="R622" s="866"/>
      <c r="S622" s="952"/>
    </row>
    <row r="623" spans="1:19" ht="15">
      <c r="A623" s="275"/>
      <c r="B623" s="864"/>
      <c r="C623" s="884"/>
      <c r="D623" s="865"/>
      <c r="E623" s="897" t="s">
        <v>635</v>
      </c>
      <c r="F623" s="868"/>
      <c r="G623" s="912"/>
      <c r="H623" s="912"/>
      <c r="I623" s="912"/>
      <c r="J623" s="933"/>
      <c r="K623" s="964"/>
      <c r="L623" s="933"/>
      <c r="M623" s="922"/>
      <c r="N623" s="940">
        <v>1.5360000000000009</v>
      </c>
      <c r="O623" s="940">
        <v>1.1899999999999997</v>
      </c>
      <c r="P623" s="940">
        <v>1.4690000000000001</v>
      </c>
      <c r="Q623" s="1054">
        <v>5038.8230000000003</v>
      </c>
      <c r="R623" s="869"/>
      <c r="S623" s="951"/>
    </row>
    <row r="624" spans="1:19" ht="15">
      <c r="A624" s="275"/>
      <c r="B624" s="864"/>
      <c r="C624" s="886"/>
      <c r="D624" s="892" t="s">
        <v>204</v>
      </c>
      <c r="E624" s="899"/>
      <c r="F624" s="865"/>
      <c r="G624" s="910"/>
      <c r="H624" s="910"/>
      <c r="I624" s="910"/>
      <c r="J624" s="932"/>
      <c r="K624" s="965"/>
      <c r="L624" s="932"/>
      <c r="M624" s="923"/>
      <c r="N624" s="939">
        <v>1.5360000000000009</v>
      </c>
      <c r="O624" s="939">
        <v>1.1899999999999997</v>
      </c>
      <c r="P624" s="939"/>
      <c r="Q624" s="1053">
        <v>5038.8230000000003</v>
      </c>
      <c r="R624" s="866"/>
      <c r="S624" s="952"/>
    </row>
    <row r="625" spans="1:19" ht="15">
      <c r="A625" s="275"/>
      <c r="B625" s="864"/>
      <c r="C625" s="883" t="s">
        <v>1926</v>
      </c>
      <c r="D625" s="868"/>
      <c r="E625" s="901"/>
      <c r="F625" s="868"/>
      <c r="G625" s="912"/>
      <c r="H625" s="912"/>
      <c r="I625" s="912"/>
      <c r="J625" s="933"/>
      <c r="K625" s="964"/>
      <c r="L625" s="933"/>
      <c r="M625" s="922"/>
      <c r="N625" s="940">
        <v>1.5360000000000009</v>
      </c>
      <c r="O625" s="940">
        <v>1.1899999999999997</v>
      </c>
      <c r="P625" s="940"/>
      <c r="Q625" s="1054">
        <v>5038.8230000000003</v>
      </c>
      <c r="R625" s="869"/>
      <c r="S625" s="951"/>
    </row>
    <row r="626" spans="1:19" ht="14.25">
      <c r="A626" s="275"/>
      <c r="B626" s="864"/>
      <c r="C626" s="884" t="s">
        <v>1942</v>
      </c>
      <c r="D626" s="867" t="s">
        <v>192</v>
      </c>
      <c r="E626" s="898" t="s">
        <v>617</v>
      </c>
      <c r="F626" s="867" t="s">
        <v>240</v>
      </c>
      <c r="G626" s="909" t="s">
        <v>194</v>
      </c>
      <c r="H626" s="910" t="s">
        <v>194</v>
      </c>
      <c r="I626" s="909" t="s">
        <v>176</v>
      </c>
      <c r="J626" s="932" t="s">
        <v>172</v>
      </c>
      <c r="K626" s="962" t="s">
        <v>173</v>
      </c>
      <c r="L626" s="932" t="s">
        <v>618</v>
      </c>
      <c r="M626" s="920" t="s">
        <v>619</v>
      </c>
      <c r="N626" s="939">
        <v>0.77000000000000013</v>
      </c>
      <c r="O626" s="939">
        <v>0.69</v>
      </c>
      <c r="P626" s="939"/>
      <c r="Q626" s="1053">
        <v>1939.9600000000003</v>
      </c>
      <c r="R626" s="866"/>
      <c r="S626" s="952"/>
    </row>
    <row r="627" spans="1:19" ht="14.25">
      <c r="A627" s="275"/>
      <c r="B627" s="864"/>
      <c r="C627" s="884"/>
      <c r="D627" s="865"/>
      <c r="E627" s="895"/>
      <c r="F627" s="867" t="s">
        <v>243</v>
      </c>
      <c r="G627" s="909" t="s">
        <v>194</v>
      </c>
      <c r="H627" s="910" t="s">
        <v>194</v>
      </c>
      <c r="I627" s="909" t="s">
        <v>176</v>
      </c>
      <c r="J627" s="932" t="s">
        <v>172</v>
      </c>
      <c r="K627" s="962" t="s">
        <v>173</v>
      </c>
      <c r="L627" s="932" t="s">
        <v>618</v>
      </c>
      <c r="M627" s="920" t="s">
        <v>619</v>
      </c>
      <c r="N627" s="939">
        <v>2.5</v>
      </c>
      <c r="O627" s="939">
        <v>2.25</v>
      </c>
      <c r="P627" s="939"/>
      <c r="Q627" s="1053">
        <v>5477.2449999999999</v>
      </c>
      <c r="R627" s="866"/>
      <c r="S627" s="952"/>
    </row>
    <row r="628" spans="1:19" ht="14.25">
      <c r="A628" s="275"/>
      <c r="B628" s="864"/>
      <c r="C628" s="884"/>
      <c r="D628" s="865"/>
      <c r="E628" s="896"/>
      <c r="F628" s="867" t="s">
        <v>244</v>
      </c>
      <c r="G628" s="911" t="s">
        <v>194</v>
      </c>
      <c r="H628" s="910" t="s">
        <v>194</v>
      </c>
      <c r="I628" s="911" t="s">
        <v>176</v>
      </c>
      <c r="J628" s="932" t="s">
        <v>172</v>
      </c>
      <c r="K628" s="963" t="s">
        <v>173</v>
      </c>
      <c r="L628" s="932" t="s">
        <v>618</v>
      </c>
      <c r="M628" s="921" t="s">
        <v>619</v>
      </c>
      <c r="N628" s="939">
        <v>3.1500000000000008</v>
      </c>
      <c r="O628" s="939">
        <v>3</v>
      </c>
      <c r="P628" s="939"/>
      <c r="Q628" s="1053">
        <v>18367.732999999997</v>
      </c>
      <c r="R628" s="866"/>
      <c r="S628" s="952"/>
    </row>
    <row r="629" spans="1:19" ht="15">
      <c r="A629" s="275"/>
      <c r="B629" s="864"/>
      <c r="C629" s="884"/>
      <c r="D629" s="865"/>
      <c r="E629" s="897" t="s">
        <v>620</v>
      </c>
      <c r="F629" s="868"/>
      <c r="G629" s="912"/>
      <c r="H629" s="912"/>
      <c r="I629" s="912"/>
      <c r="J629" s="933"/>
      <c r="K629" s="964"/>
      <c r="L629" s="933"/>
      <c r="M629" s="922"/>
      <c r="N629" s="940">
        <v>6.4200000000000026</v>
      </c>
      <c r="O629" s="940">
        <v>5.9399999999999995</v>
      </c>
      <c r="P629" s="940">
        <v>5415</v>
      </c>
      <c r="Q629" s="1054">
        <v>25784.938000000002</v>
      </c>
      <c r="R629" s="869"/>
      <c r="S629" s="951"/>
    </row>
    <row r="630" spans="1:19" ht="15">
      <c r="A630" s="275"/>
      <c r="B630" s="864"/>
      <c r="C630" s="886"/>
      <c r="D630" s="892" t="s">
        <v>204</v>
      </c>
      <c r="E630" s="899"/>
      <c r="F630" s="865"/>
      <c r="G630" s="910"/>
      <c r="H630" s="910"/>
      <c r="I630" s="910"/>
      <c r="J630" s="932"/>
      <c r="K630" s="965"/>
      <c r="L630" s="932"/>
      <c r="M630" s="923"/>
      <c r="N630" s="939">
        <v>6.4200000000000026</v>
      </c>
      <c r="O630" s="939">
        <v>5.9399999999999995</v>
      </c>
      <c r="P630" s="939"/>
      <c r="Q630" s="1053">
        <v>25784.938000000002</v>
      </c>
      <c r="R630" s="866"/>
      <c r="S630" s="952"/>
    </row>
    <row r="631" spans="1:19" ht="30">
      <c r="A631" s="275"/>
      <c r="B631" s="864"/>
      <c r="C631" s="883" t="s">
        <v>1943</v>
      </c>
      <c r="D631" s="868"/>
      <c r="E631" s="901"/>
      <c r="F631" s="868"/>
      <c r="G631" s="912"/>
      <c r="H631" s="912"/>
      <c r="I631" s="912"/>
      <c r="J631" s="933"/>
      <c r="K631" s="964"/>
      <c r="L631" s="933"/>
      <c r="M631" s="922"/>
      <c r="N631" s="940">
        <v>6.4200000000000026</v>
      </c>
      <c r="O631" s="940">
        <v>5.9399999999999995</v>
      </c>
      <c r="P631" s="940"/>
      <c r="Q631" s="1054">
        <v>25784.938000000002</v>
      </c>
      <c r="R631" s="869"/>
      <c r="S631" s="951"/>
    </row>
    <row r="632" spans="1:19" ht="28.5">
      <c r="A632" s="275"/>
      <c r="B632" s="864"/>
      <c r="C632" s="884" t="s">
        <v>1918</v>
      </c>
      <c r="D632" s="867" t="s">
        <v>167</v>
      </c>
      <c r="E632" s="898" t="s">
        <v>652</v>
      </c>
      <c r="F632" s="867"/>
      <c r="G632" s="909" t="s">
        <v>170</v>
      </c>
      <c r="H632" s="910" t="s">
        <v>170</v>
      </c>
      <c r="I632" s="909" t="s">
        <v>171</v>
      </c>
      <c r="J632" s="932" t="s">
        <v>172</v>
      </c>
      <c r="K632" s="962" t="s">
        <v>173</v>
      </c>
      <c r="L632" s="932" t="s">
        <v>5</v>
      </c>
      <c r="M632" s="920" t="s">
        <v>5</v>
      </c>
      <c r="N632" s="939">
        <v>0.8999999999999998</v>
      </c>
      <c r="O632" s="939">
        <v>0.86399999999999977</v>
      </c>
      <c r="P632" s="939"/>
      <c r="Q632" s="1053">
        <v>0</v>
      </c>
      <c r="R632" s="866"/>
      <c r="S632" s="952"/>
    </row>
    <row r="633" spans="1:19" ht="14.25">
      <c r="A633" s="275"/>
      <c r="B633" s="864"/>
      <c r="C633" s="884"/>
      <c r="D633" s="865"/>
      <c r="E633" s="896"/>
      <c r="F633" s="865"/>
      <c r="G633" s="911"/>
      <c r="H633" s="910"/>
      <c r="I633" s="911"/>
      <c r="J633" s="932"/>
      <c r="K633" s="963"/>
      <c r="L633" s="932"/>
      <c r="M633" s="921"/>
      <c r="N633" s="939"/>
      <c r="O633" s="939"/>
      <c r="P633" s="939"/>
      <c r="Q633" s="1053"/>
      <c r="R633" s="866" t="s">
        <v>178</v>
      </c>
      <c r="S633" s="952">
        <v>0</v>
      </c>
    </row>
    <row r="634" spans="1:19" ht="15">
      <c r="A634" s="275"/>
      <c r="B634" s="864"/>
      <c r="C634" s="884"/>
      <c r="D634" s="865"/>
      <c r="E634" s="897" t="s">
        <v>653</v>
      </c>
      <c r="F634" s="868"/>
      <c r="G634" s="912"/>
      <c r="H634" s="912"/>
      <c r="I634" s="912"/>
      <c r="J634" s="933"/>
      <c r="K634" s="964"/>
      <c r="L634" s="933"/>
      <c r="M634" s="922"/>
      <c r="N634" s="940">
        <v>0.8999999999999998</v>
      </c>
      <c r="O634" s="940">
        <v>0.86399999999999977</v>
      </c>
      <c r="P634" s="940">
        <v>0</v>
      </c>
      <c r="Q634" s="1054">
        <v>0</v>
      </c>
      <c r="R634" s="869"/>
      <c r="S634" s="951"/>
    </row>
    <row r="635" spans="1:19" ht="15">
      <c r="A635" s="275"/>
      <c r="B635" s="864"/>
      <c r="C635" s="886"/>
      <c r="D635" s="892" t="s">
        <v>191</v>
      </c>
      <c r="E635" s="899"/>
      <c r="F635" s="865"/>
      <c r="G635" s="910"/>
      <c r="H635" s="910"/>
      <c r="I635" s="910"/>
      <c r="J635" s="932"/>
      <c r="K635" s="965"/>
      <c r="L635" s="932"/>
      <c r="M635" s="923"/>
      <c r="N635" s="939">
        <v>0.8999999999999998</v>
      </c>
      <c r="O635" s="939">
        <v>0.86399999999999977</v>
      </c>
      <c r="P635" s="939"/>
      <c r="Q635" s="1053">
        <v>0</v>
      </c>
      <c r="R635" s="866"/>
      <c r="S635" s="952"/>
    </row>
    <row r="636" spans="1:19" ht="30">
      <c r="A636" s="275"/>
      <c r="B636" s="864"/>
      <c r="C636" s="883" t="s">
        <v>1919</v>
      </c>
      <c r="D636" s="868"/>
      <c r="E636" s="901"/>
      <c r="F636" s="868"/>
      <c r="G636" s="912"/>
      <c r="H636" s="912"/>
      <c r="I636" s="912"/>
      <c r="J636" s="933"/>
      <c r="K636" s="964"/>
      <c r="L636" s="933"/>
      <c r="M636" s="922"/>
      <c r="N636" s="940">
        <v>0.8999999999999998</v>
      </c>
      <c r="O636" s="940">
        <v>0.86399999999999977</v>
      </c>
      <c r="P636" s="940"/>
      <c r="Q636" s="1054">
        <v>0</v>
      </c>
      <c r="R636" s="869"/>
      <c r="S636" s="951"/>
    </row>
    <row r="637" spans="1:19" ht="28.5">
      <c r="A637" s="275"/>
      <c r="B637" s="864"/>
      <c r="C637" s="884" t="s">
        <v>2101</v>
      </c>
      <c r="D637" s="867" t="s">
        <v>167</v>
      </c>
      <c r="E637" s="898" t="s">
        <v>1932</v>
      </c>
      <c r="F637" s="867" t="s">
        <v>261</v>
      </c>
      <c r="G637" s="909" t="s">
        <v>170</v>
      </c>
      <c r="H637" s="910" t="s">
        <v>170</v>
      </c>
      <c r="I637" s="909" t="s">
        <v>176</v>
      </c>
      <c r="J637" s="932" t="s">
        <v>172</v>
      </c>
      <c r="K637" s="962" t="s">
        <v>173</v>
      </c>
      <c r="L637" s="932" t="s">
        <v>1933</v>
      </c>
      <c r="M637" s="920" t="s">
        <v>1934</v>
      </c>
      <c r="N637" s="939">
        <v>1</v>
      </c>
      <c r="O637" s="939">
        <v>0.88899999999999979</v>
      </c>
      <c r="P637" s="939"/>
      <c r="Q637" s="1053">
        <v>0</v>
      </c>
      <c r="R637" s="866"/>
      <c r="S637" s="952"/>
    </row>
    <row r="638" spans="1:19" ht="14.25">
      <c r="A638" s="275"/>
      <c r="B638" s="864"/>
      <c r="C638" s="884"/>
      <c r="D638" s="865"/>
      <c r="E638" s="895"/>
      <c r="F638" s="865"/>
      <c r="G638" s="909"/>
      <c r="H638" s="910"/>
      <c r="I638" s="909"/>
      <c r="J638" s="932"/>
      <c r="K638" s="962"/>
      <c r="L638" s="932"/>
      <c r="M638" s="920"/>
      <c r="N638" s="939"/>
      <c r="O638" s="939"/>
      <c r="P638" s="939"/>
      <c r="Q638" s="1053"/>
      <c r="R638" s="866" t="s">
        <v>178</v>
      </c>
      <c r="S638" s="952">
        <v>0</v>
      </c>
    </row>
    <row r="639" spans="1:19" ht="14.25">
      <c r="A639" s="275"/>
      <c r="B639" s="864"/>
      <c r="C639" s="884"/>
      <c r="D639" s="865"/>
      <c r="E639" s="895"/>
      <c r="F639" s="867" t="s">
        <v>262</v>
      </c>
      <c r="G639" s="909" t="s">
        <v>170</v>
      </c>
      <c r="H639" s="910" t="s">
        <v>170</v>
      </c>
      <c r="I639" s="909" t="s">
        <v>176</v>
      </c>
      <c r="J639" s="932" t="s">
        <v>172</v>
      </c>
      <c r="K639" s="962" t="s">
        <v>173</v>
      </c>
      <c r="L639" s="932" t="s">
        <v>1933</v>
      </c>
      <c r="M639" s="920" t="s">
        <v>1934</v>
      </c>
      <c r="N639" s="939">
        <v>2.1200000000000006</v>
      </c>
      <c r="O639" s="939">
        <v>1.8699999999999999</v>
      </c>
      <c r="P639" s="939"/>
      <c r="Q639" s="1053">
        <v>0</v>
      </c>
      <c r="R639" s="866"/>
      <c r="S639" s="952"/>
    </row>
    <row r="640" spans="1:19" ht="14.25">
      <c r="A640" s="275"/>
      <c r="B640" s="864"/>
      <c r="C640" s="884"/>
      <c r="D640" s="865"/>
      <c r="E640" s="895"/>
      <c r="F640" s="865"/>
      <c r="G640" s="909"/>
      <c r="H640" s="910"/>
      <c r="I640" s="909"/>
      <c r="J640" s="932"/>
      <c r="K640" s="962"/>
      <c r="L640" s="932"/>
      <c r="M640" s="920"/>
      <c r="N640" s="939"/>
      <c r="O640" s="939"/>
      <c r="P640" s="939"/>
      <c r="Q640" s="1053"/>
      <c r="R640" s="866" t="s">
        <v>178</v>
      </c>
      <c r="S640" s="952">
        <v>0</v>
      </c>
    </row>
    <row r="641" spans="1:19" ht="14.25">
      <c r="A641" s="275"/>
      <c r="B641" s="864"/>
      <c r="C641" s="884"/>
      <c r="D641" s="865"/>
      <c r="E641" s="895"/>
      <c r="F641" s="867" t="s">
        <v>1935</v>
      </c>
      <c r="G641" s="909" t="s">
        <v>170</v>
      </c>
      <c r="H641" s="910" t="s">
        <v>170</v>
      </c>
      <c r="I641" s="909" t="s">
        <v>176</v>
      </c>
      <c r="J641" s="932" t="s">
        <v>172</v>
      </c>
      <c r="K641" s="962" t="s">
        <v>173</v>
      </c>
      <c r="L641" s="932" t="s">
        <v>1933</v>
      </c>
      <c r="M641" s="920" t="s">
        <v>1934</v>
      </c>
      <c r="N641" s="939">
        <v>2.5</v>
      </c>
      <c r="O641" s="939">
        <v>1.6290000000000002</v>
      </c>
      <c r="P641" s="939"/>
      <c r="Q641" s="1053">
        <v>0</v>
      </c>
      <c r="R641" s="866"/>
      <c r="S641" s="952"/>
    </row>
    <row r="642" spans="1:19" ht="14.25">
      <c r="A642" s="275"/>
      <c r="B642" s="864"/>
      <c r="C642" s="884"/>
      <c r="D642" s="865"/>
      <c r="E642" s="895"/>
      <c r="F642" s="865"/>
      <c r="G642" s="909"/>
      <c r="H642" s="910"/>
      <c r="I642" s="909"/>
      <c r="J642" s="932"/>
      <c r="K642" s="962"/>
      <c r="L642" s="932"/>
      <c r="M642" s="920"/>
      <c r="N642" s="939"/>
      <c r="O642" s="939"/>
      <c r="P642" s="939"/>
      <c r="Q642" s="1053"/>
      <c r="R642" s="866" t="s">
        <v>178</v>
      </c>
      <c r="S642" s="952">
        <v>0</v>
      </c>
    </row>
    <row r="643" spans="1:19" ht="14.25">
      <c r="A643" s="275"/>
      <c r="B643" s="864"/>
      <c r="C643" s="884"/>
      <c r="D643" s="865"/>
      <c r="E643" s="895"/>
      <c r="F643" s="867" t="s">
        <v>1936</v>
      </c>
      <c r="G643" s="909" t="s">
        <v>170</v>
      </c>
      <c r="H643" s="910" t="s">
        <v>170</v>
      </c>
      <c r="I643" s="909" t="s">
        <v>176</v>
      </c>
      <c r="J643" s="932" t="s">
        <v>172</v>
      </c>
      <c r="K643" s="962" t="s">
        <v>173</v>
      </c>
      <c r="L643" s="932" t="s">
        <v>1933</v>
      </c>
      <c r="M643" s="920" t="s">
        <v>1934</v>
      </c>
      <c r="N643" s="939">
        <v>2.5</v>
      </c>
      <c r="O643" s="939">
        <v>1.7510000000000001</v>
      </c>
      <c r="P643" s="939"/>
      <c r="Q643" s="1053">
        <v>0</v>
      </c>
      <c r="R643" s="866"/>
      <c r="S643" s="952"/>
    </row>
    <row r="644" spans="1:19" ht="14.25">
      <c r="A644" s="275"/>
      <c r="B644" s="864"/>
      <c r="C644" s="884"/>
      <c r="D644" s="865"/>
      <c r="E644" s="895"/>
      <c r="F644" s="865"/>
      <c r="G644" s="909"/>
      <c r="H644" s="910"/>
      <c r="I644" s="909"/>
      <c r="J644" s="932"/>
      <c r="K644" s="962"/>
      <c r="L644" s="932"/>
      <c r="M644" s="920"/>
      <c r="N644" s="939"/>
      <c r="O644" s="939"/>
      <c r="P644" s="939"/>
      <c r="Q644" s="1053"/>
      <c r="R644" s="866" t="s">
        <v>178</v>
      </c>
      <c r="S644" s="952">
        <v>0</v>
      </c>
    </row>
    <row r="645" spans="1:19" ht="14.25">
      <c r="A645" s="275"/>
      <c r="B645" s="864"/>
      <c r="C645" s="884"/>
      <c r="D645" s="865"/>
      <c r="E645" s="895"/>
      <c r="F645" s="867" t="s">
        <v>1937</v>
      </c>
      <c r="G645" s="909" t="s">
        <v>170</v>
      </c>
      <c r="H645" s="910" t="s">
        <v>170</v>
      </c>
      <c r="I645" s="909" t="s">
        <v>176</v>
      </c>
      <c r="J645" s="932" t="s">
        <v>172</v>
      </c>
      <c r="K645" s="962" t="s">
        <v>173</v>
      </c>
      <c r="L645" s="932" t="s">
        <v>1933</v>
      </c>
      <c r="M645" s="920" t="s">
        <v>1934</v>
      </c>
      <c r="N645" s="939">
        <v>2.5</v>
      </c>
      <c r="O645" s="939">
        <v>1.7499999999999998</v>
      </c>
      <c r="P645" s="939"/>
      <c r="Q645" s="1053">
        <v>0</v>
      </c>
      <c r="R645" s="866"/>
      <c r="S645" s="952"/>
    </row>
    <row r="646" spans="1:19" ht="14.25">
      <c r="A646" s="275"/>
      <c r="B646" s="864"/>
      <c r="C646" s="884"/>
      <c r="D646" s="865"/>
      <c r="E646" s="895"/>
      <c r="F646" s="865"/>
      <c r="G646" s="909"/>
      <c r="H646" s="910"/>
      <c r="I646" s="909"/>
      <c r="J646" s="932"/>
      <c r="K646" s="962"/>
      <c r="L646" s="932"/>
      <c r="M646" s="920"/>
      <c r="N646" s="939"/>
      <c r="O646" s="939"/>
      <c r="P646" s="939"/>
      <c r="Q646" s="1053"/>
      <c r="R646" s="866" t="s">
        <v>178</v>
      </c>
      <c r="S646" s="952">
        <v>0</v>
      </c>
    </row>
    <row r="647" spans="1:19" ht="14.25">
      <c r="A647" s="275"/>
      <c r="B647" s="864"/>
      <c r="C647" s="884"/>
      <c r="D647" s="865"/>
      <c r="E647" s="895"/>
      <c r="F647" s="867" t="s">
        <v>1938</v>
      </c>
      <c r="G647" s="909" t="s">
        <v>170</v>
      </c>
      <c r="H647" s="910" t="s">
        <v>170</v>
      </c>
      <c r="I647" s="909" t="s">
        <v>176</v>
      </c>
      <c r="J647" s="932" t="s">
        <v>172</v>
      </c>
      <c r="K647" s="962" t="s">
        <v>173</v>
      </c>
      <c r="L647" s="932" t="s">
        <v>1933</v>
      </c>
      <c r="M647" s="920" t="s">
        <v>1934</v>
      </c>
      <c r="N647" s="939">
        <v>2.5</v>
      </c>
      <c r="O647" s="939">
        <v>1.829</v>
      </c>
      <c r="P647" s="939"/>
      <c r="Q647" s="1053">
        <v>0</v>
      </c>
      <c r="R647" s="866"/>
      <c r="S647" s="952"/>
    </row>
    <row r="648" spans="1:19" ht="14.25">
      <c r="A648" s="275"/>
      <c r="B648" s="864"/>
      <c r="C648" s="884"/>
      <c r="D648" s="865"/>
      <c r="E648" s="895"/>
      <c r="F648" s="865"/>
      <c r="G648" s="909"/>
      <c r="H648" s="910"/>
      <c r="I648" s="909"/>
      <c r="J648" s="932"/>
      <c r="K648" s="962"/>
      <c r="L648" s="932"/>
      <c r="M648" s="920"/>
      <c r="N648" s="939"/>
      <c r="O648" s="939"/>
      <c r="P648" s="939"/>
      <c r="Q648" s="1053"/>
      <c r="R648" s="866" t="s">
        <v>178</v>
      </c>
      <c r="S648" s="952">
        <v>0</v>
      </c>
    </row>
    <row r="649" spans="1:19" ht="14.25">
      <c r="A649" s="275"/>
      <c r="B649" s="864"/>
      <c r="C649" s="884"/>
      <c r="D649" s="865"/>
      <c r="E649" s="895"/>
      <c r="F649" s="867" t="s">
        <v>1939</v>
      </c>
      <c r="G649" s="909" t="s">
        <v>170</v>
      </c>
      <c r="H649" s="910" t="s">
        <v>170</v>
      </c>
      <c r="I649" s="909" t="s">
        <v>176</v>
      </c>
      <c r="J649" s="932" t="s">
        <v>172</v>
      </c>
      <c r="K649" s="962" t="s">
        <v>173</v>
      </c>
      <c r="L649" s="932" t="s">
        <v>1933</v>
      </c>
      <c r="M649" s="920" t="s">
        <v>1934</v>
      </c>
      <c r="N649" s="939">
        <v>2.5</v>
      </c>
      <c r="O649" s="939">
        <v>1.7320000000000004</v>
      </c>
      <c r="P649" s="939"/>
      <c r="Q649" s="1053">
        <v>0</v>
      </c>
      <c r="R649" s="866"/>
      <c r="S649" s="952"/>
    </row>
    <row r="650" spans="1:19" ht="14.25">
      <c r="A650" s="275"/>
      <c r="B650" s="864"/>
      <c r="C650" s="884"/>
      <c r="D650" s="865"/>
      <c r="E650" s="896"/>
      <c r="F650" s="865"/>
      <c r="G650" s="911"/>
      <c r="H650" s="910"/>
      <c r="I650" s="911"/>
      <c r="J650" s="932"/>
      <c r="K650" s="963"/>
      <c r="L650" s="932"/>
      <c r="M650" s="921"/>
      <c r="N650" s="939"/>
      <c r="O650" s="939"/>
      <c r="P650" s="939"/>
      <c r="Q650" s="1053"/>
      <c r="R650" s="866" t="s">
        <v>178</v>
      </c>
      <c r="S650" s="952">
        <v>0</v>
      </c>
    </row>
    <row r="651" spans="1:19" ht="15">
      <c r="A651" s="275"/>
      <c r="B651" s="864"/>
      <c r="C651" s="884"/>
      <c r="D651" s="865"/>
      <c r="E651" s="897" t="s">
        <v>1940</v>
      </c>
      <c r="F651" s="868"/>
      <c r="G651" s="912"/>
      <c r="H651" s="912"/>
      <c r="I651" s="912"/>
      <c r="J651" s="933"/>
      <c r="K651" s="964"/>
      <c r="L651" s="933"/>
      <c r="M651" s="922"/>
      <c r="N651" s="940">
        <v>15.620000000000017</v>
      </c>
      <c r="O651" s="940">
        <v>11.450000000000005</v>
      </c>
      <c r="P651" s="940">
        <v>0</v>
      </c>
      <c r="Q651" s="1054">
        <v>0</v>
      </c>
      <c r="R651" s="869"/>
      <c r="S651" s="951"/>
    </row>
    <row r="652" spans="1:19" ht="15">
      <c r="A652" s="275"/>
      <c r="B652" s="864"/>
      <c r="C652" s="884"/>
      <c r="D652" s="892" t="s">
        <v>191</v>
      </c>
      <c r="E652" s="899"/>
      <c r="F652" s="865"/>
      <c r="G652" s="910"/>
      <c r="H652" s="910"/>
      <c r="I652" s="910"/>
      <c r="J652" s="932"/>
      <c r="K652" s="965"/>
      <c r="L652" s="932"/>
      <c r="M652" s="923"/>
      <c r="N652" s="939">
        <v>15.620000000000017</v>
      </c>
      <c r="O652" s="939">
        <v>11.450000000000005</v>
      </c>
      <c r="P652" s="939"/>
      <c r="Q652" s="1053">
        <v>0</v>
      </c>
      <c r="R652" s="866"/>
      <c r="S652" s="952"/>
    </row>
    <row r="653" spans="1:19" ht="14.25">
      <c r="A653" s="275"/>
      <c r="B653" s="864"/>
      <c r="C653" s="884"/>
      <c r="D653" s="867" t="s">
        <v>192</v>
      </c>
      <c r="E653" s="898" t="s">
        <v>636</v>
      </c>
      <c r="F653" s="867" t="s">
        <v>639</v>
      </c>
      <c r="G653" s="909" t="s">
        <v>194</v>
      </c>
      <c r="H653" s="910" t="s">
        <v>194</v>
      </c>
      <c r="I653" s="909" t="s">
        <v>176</v>
      </c>
      <c r="J653" s="932" t="s">
        <v>238</v>
      </c>
      <c r="K653" s="962" t="s">
        <v>173</v>
      </c>
      <c r="L653" s="932" t="s">
        <v>637</v>
      </c>
      <c r="M653" s="920" t="s">
        <v>638</v>
      </c>
      <c r="N653" s="939">
        <v>30.149999999999995</v>
      </c>
      <c r="O653" s="939">
        <v>29.295999999999996</v>
      </c>
      <c r="P653" s="939"/>
      <c r="Q653" s="1053">
        <v>141922.58500000002</v>
      </c>
      <c r="R653" s="866"/>
      <c r="S653" s="952"/>
    </row>
    <row r="654" spans="1:19" ht="14.25">
      <c r="A654" s="275"/>
      <c r="B654" s="864"/>
      <c r="C654" s="884"/>
      <c r="D654" s="865"/>
      <c r="E654" s="895"/>
      <c r="F654" s="867" t="s">
        <v>640</v>
      </c>
      <c r="G654" s="909" t="s">
        <v>194</v>
      </c>
      <c r="H654" s="910" t="s">
        <v>194</v>
      </c>
      <c r="I654" s="909" t="s">
        <v>176</v>
      </c>
      <c r="J654" s="932" t="s">
        <v>238</v>
      </c>
      <c r="K654" s="962" t="s">
        <v>173</v>
      </c>
      <c r="L654" s="932" t="s">
        <v>637</v>
      </c>
      <c r="M654" s="920" t="s">
        <v>638</v>
      </c>
      <c r="N654" s="939">
        <v>30.149999999999995</v>
      </c>
      <c r="O654" s="939">
        <v>29.95</v>
      </c>
      <c r="P654" s="939"/>
      <c r="Q654" s="1053">
        <v>164199.171</v>
      </c>
      <c r="R654" s="866"/>
      <c r="S654" s="952"/>
    </row>
    <row r="655" spans="1:19" ht="14.25">
      <c r="A655" s="275"/>
      <c r="B655" s="864"/>
      <c r="C655" s="884"/>
      <c r="D655" s="865"/>
      <c r="E655" s="895"/>
      <c r="F655" s="867" t="s">
        <v>641</v>
      </c>
      <c r="G655" s="909" t="s">
        <v>194</v>
      </c>
      <c r="H655" s="910" t="s">
        <v>194</v>
      </c>
      <c r="I655" s="909" t="s">
        <v>176</v>
      </c>
      <c r="J655" s="932" t="s">
        <v>238</v>
      </c>
      <c r="K655" s="962" t="s">
        <v>173</v>
      </c>
      <c r="L655" s="932" t="s">
        <v>637</v>
      </c>
      <c r="M655" s="920" t="s">
        <v>638</v>
      </c>
      <c r="N655" s="939">
        <v>30.149999999999995</v>
      </c>
      <c r="O655" s="939">
        <v>29.553999999999991</v>
      </c>
      <c r="P655" s="939"/>
      <c r="Q655" s="1053">
        <v>147691.59199999998</v>
      </c>
      <c r="R655" s="866"/>
      <c r="S655" s="952"/>
    </row>
    <row r="656" spans="1:19" ht="14.25">
      <c r="A656" s="275"/>
      <c r="B656" s="864"/>
      <c r="C656" s="884"/>
      <c r="D656" s="865"/>
      <c r="E656" s="896"/>
      <c r="F656" s="867" t="s">
        <v>1941</v>
      </c>
      <c r="G656" s="911" t="s">
        <v>194</v>
      </c>
      <c r="H656" s="910" t="s">
        <v>194</v>
      </c>
      <c r="I656" s="911" t="s">
        <v>176</v>
      </c>
      <c r="J656" s="932" t="s">
        <v>238</v>
      </c>
      <c r="K656" s="963" t="s">
        <v>173</v>
      </c>
      <c r="L656" s="932" t="s">
        <v>637</v>
      </c>
      <c r="M656" s="921" t="s">
        <v>638</v>
      </c>
      <c r="N656" s="939">
        <v>102</v>
      </c>
      <c r="O656" s="939">
        <v>99.860000000000028</v>
      </c>
      <c r="P656" s="939"/>
      <c r="Q656" s="1053">
        <v>800300.89699999988</v>
      </c>
      <c r="R656" s="866"/>
      <c r="S656" s="952"/>
    </row>
    <row r="657" spans="1:19" ht="15">
      <c r="A657" s="275"/>
      <c r="B657" s="864"/>
      <c r="C657" s="884"/>
      <c r="D657" s="865"/>
      <c r="E657" s="897" t="s">
        <v>642</v>
      </c>
      <c r="F657" s="868"/>
      <c r="G657" s="912"/>
      <c r="H657" s="912"/>
      <c r="I657" s="912"/>
      <c r="J657" s="933"/>
      <c r="K657" s="964"/>
      <c r="L657" s="933"/>
      <c r="M657" s="922"/>
      <c r="N657" s="940">
        <v>192.45000000000005</v>
      </c>
      <c r="O657" s="940">
        <v>188.65999999999994</v>
      </c>
      <c r="P657" s="940">
        <v>183.92</v>
      </c>
      <c r="Q657" s="1054">
        <v>1254114.2450000001</v>
      </c>
      <c r="R657" s="869"/>
      <c r="S657" s="951"/>
    </row>
    <row r="658" spans="1:19" ht="15">
      <c r="A658" s="276"/>
      <c r="B658" s="864"/>
      <c r="C658" s="886"/>
      <c r="D658" s="892" t="s">
        <v>204</v>
      </c>
      <c r="E658" s="899"/>
      <c r="F658" s="865"/>
      <c r="G658" s="910"/>
      <c r="H658" s="910"/>
      <c r="I658" s="910"/>
      <c r="J658" s="932"/>
      <c r="K658" s="965"/>
      <c r="L658" s="932"/>
      <c r="M658" s="923"/>
      <c r="N658" s="939">
        <v>192.45000000000005</v>
      </c>
      <c r="O658" s="939">
        <v>188.65999999999994</v>
      </c>
      <c r="P658" s="939"/>
      <c r="Q658" s="1053">
        <v>1254114.2450000001</v>
      </c>
      <c r="R658" s="866"/>
      <c r="S658" s="952"/>
    </row>
    <row r="659" spans="1:19" ht="30">
      <c r="A659" s="275"/>
      <c r="B659" s="864"/>
      <c r="C659" s="883" t="s">
        <v>2102</v>
      </c>
      <c r="D659" s="868"/>
      <c r="E659" s="901"/>
      <c r="F659" s="868"/>
      <c r="G659" s="912"/>
      <c r="H659" s="912"/>
      <c r="I659" s="912"/>
      <c r="J659" s="933"/>
      <c r="K659" s="964"/>
      <c r="L659" s="933"/>
      <c r="M659" s="922"/>
      <c r="N659" s="940">
        <v>208.07000000000011</v>
      </c>
      <c r="O659" s="940">
        <v>200.10999999999996</v>
      </c>
      <c r="P659" s="940"/>
      <c r="Q659" s="1054">
        <v>1254114.2450000001</v>
      </c>
      <c r="R659" s="869"/>
      <c r="S659" s="951"/>
    </row>
    <row r="660" spans="1:19" ht="14.25">
      <c r="A660" s="275"/>
      <c r="B660" s="864"/>
      <c r="C660" s="884" t="s">
        <v>2103</v>
      </c>
      <c r="D660" s="867" t="s">
        <v>192</v>
      </c>
      <c r="E660" s="898" t="s">
        <v>643</v>
      </c>
      <c r="F660" s="867" t="s">
        <v>644</v>
      </c>
      <c r="G660" s="909" t="s">
        <v>194</v>
      </c>
      <c r="H660" s="910" t="s">
        <v>194</v>
      </c>
      <c r="I660" s="909" t="s">
        <v>176</v>
      </c>
      <c r="J660" s="932" t="s">
        <v>238</v>
      </c>
      <c r="K660" s="962" t="s">
        <v>173</v>
      </c>
      <c r="L660" s="932" t="s">
        <v>637</v>
      </c>
      <c r="M660" s="920" t="s">
        <v>638</v>
      </c>
      <c r="N660" s="939">
        <v>49.999999999999993</v>
      </c>
      <c r="O660" s="939">
        <v>45.326000000000001</v>
      </c>
      <c r="P660" s="939"/>
      <c r="Q660" s="1053">
        <v>285327.87000000005</v>
      </c>
      <c r="R660" s="866"/>
      <c r="S660" s="952"/>
    </row>
    <row r="661" spans="1:19" ht="14.25">
      <c r="A661" s="275"/>
      <c r="B661" s="864"/>
      <c r="C661" s="884"/>
      <c r="D661" s="865"/>
      <c r="E661" s="896"/>
      <c r="F661" s="867" t="s">
        <v>645</v>
      </c>
      <c r="G661" s="911" t="s">
        <v>194</v>
      </c>
      <c r="H661" s="910" t="s">
        <v>194</v>
      </c>
      <c r="I661" s="911" t="s">
        <v>176</v>
      </c>
      <c r="J661" s="932" t="s">
        <v>238</v>
      </c>
      <c r="K661" s="963" t="s">
        <v>173</v>
      </c>
      <c r="L661" s="932" t="s">
        <v>637</v>
      </c>
      <c r="M661" s="921" t="s">
        <v>638</v>
      </c>
      <c r="N661" s="939">
        <v>49.999999999999993</v>
      </c>
      <c r="O661" s="939">
        <v>44.523000000000017</v>
      </c>
      <c r="P661" s="939"/>
      <c r="Q661" s="1053">
        <v>386750.38</v>
      </c>
      <c r="R661" s="866"/>
      <c r="S661" s="952"/>
    </row>
    <row r="662" spans="1:19" ht="15">
      <c r="A662" s="275"/>
      <c r="B662" s="864"/>
      <c r="C662" s="884"/>
      <c r="D662" s="865"/>
      <c r="E662" s="897" t="s">
        <v>646</v>
      </c>
      <c r="F662" s="868"/>
      <c r="G662" s="912"/>
      <c r="H662" s="912"/>
      <c r="I662" s="912"/>
      <c r="J662" s="933"/>
      <c r="K662" s="964"/>
      <c r="L662" s="933"/>
      <c r="M662" s="922"/>
      <c r="N662" s="940">
        <v>100.00000000000003</v>
      </c>
      <c r="O662" s="940">
        <v>89.849000000000018</v>
      </c>
      <c r="P662" s="940">
        <v>95.11</v>
      </c>
      <c r="Q662" s="1054">
        <v>672078.25</v>
      </c>
      <c r="R662" s="869"/>
      <c r="S662" s="951"/>
    </row>
    <row r="663" spans="1:19" ht="15">
      <c r="A663" s="275"/>
      <c r="B663" s="864"/>
      <c r="C663" s="886"/>
      <c r="D663" s="892" t="s">
        <v>204</v>
      </c>
      <c r="E663" s="899"/>
      <c r="F663" s="865"/>
      <c r="G663" s="910"/>
      <c r="H663" s="910"/>
      <c r="I663" s="910"/>
      <c r="J663" s="932"/>
      <c r="K663" s="965"/>
      <c r="L663" s="932"/>
      <c r="M663" s="923"/>
      <c r="N663" s="939">
        <v>100.00000000000003</v>
      </c>
      <c r="O663" s="939">
        <v>89.849000000000018</v>
      </c>
      <c r="P663" s="939"/>
      <c r="Q663" s="1053">
        <v>672078.25</v>
      </c>
      <c r="R663" s="866"/>
      <c r="S663" s="952"/>
    </row>
    <row r="664" spans="1:19" ht="15">
      <c r="A664" s="275"/>
      <c r="B664" s="864"/>
      <c r="C664" s="883" t="s">
        <v>2104</v>
      </c>
      <c r="D664" s="868"/>
      <c r="E664" s="901"/>
      <c r="F664" s="868"/>
      <c r="G664" s="912"/>
      <c r="H664" s="912"/>
      <c r="I664" s="912"/>
      <c r="J664" s="933"/>
      <c r="K664" s="964"/>
      <c r="L664" s="933"/>
      <c r="M664" s="922"/>
      <c r="N664" s="940">
        <v>100.00000000000003</v>
      </c>
      <c r="O664" s="940">
        <v>89.849000000000018</v>
      </c>
      <c r="P664" s="940"/>
      <c r="Q664" s="1054">
        <v>672078.25</v>
      </c>
      <c r="R664" s="869"/>
      <c r="S664" s="951"/>
    </row>
    <row r="665" spans="1:19" ht="14.25">
      <c r="A665" s="275"/>
      <c r="B665" s="864"/>
      <c r="C665" s="884" t="s">
        <v>2105</v>
      </c>
      <c r="D665" s="867" t="s">
        <v>167</v>
      </c>
      <c r="E665" s="898" t="s">
        <v>621</v>
      </c>
      <c r="F665" s="867"/>
      <c r="G665" s="909" t="s">
        <v>170</v>
      </c>
      <c r="H665" s="910" t="s">
        <v>170</v>
      </c>
      <c r="I665" s="909" t="s">
        <v>176</v>
      </c>
      <c r="J665" s="932" t="s">
        <v>172</v>
      </c>
      <c r="K665" s="962" t="s">
        <v>173</v>
      </c>
      <c r="L665" s="932" t="s">
        <v>622</v>
      </c>
      <c r="M665" s="920" t="s">
        <v>623</v>
      </c>
      <c r="N665" s="939">
        <v>17.959999999999997</v>
      </c>
      <c r="O665" s="939">
        <v>16</v>
      </c>
      <c r="P665" s="939"/>
      <c r="Q665" s="1053">
        <v>30.704000000000001</v>
      </c>
      <c r="R665" s="866"/>
      <c r="S665" s="952"/>
    </row>
    <row r="666" spans="1:19" ht="14.25">
      <c r="A666" s="275"/>
      <c r="B666" s="864"/>
      <c r="C666" s="884"/>
      <c r="D666" s="865"/>
      <c r="E666" s="896"/>
      <c r="F666" s="865"/>
      <c r="G666" s="911"/>
      <c r="H666" s="910"/>
      <c r="I666" s="911"/>
      <c r="J666" s="932"/>
      <c r="K666" s="963"/>
      <c r="L666" s="932"/>
      <c r="M666" s="921"/>
      <c r="N666" s="939"/>
      <c r="O666" s="939"/>
      <c r="P666" s="939"/>
      <c r="Q666" s="1053"/>
      <c r="R666" s="866" t="s">
        <v>178</v>
      </c>
      <c r="S666" s="952">
        <v>2628.7799999999997</v>
      </c>
    </row>
    <row r="667" spans="1:19" ht="15">
      <c r="A667" s="275"/>
      <c r="B667" s="864"/>
      <c r="C667" s="884"/>
      <c r="D667" s="865"/>
      <c r="E667" s="897" t="s">
        <v>624</v>
      </c>
      <c r="F667" s="868"/>
      <c r="G667" s="912"/>
      <c r="H667" s="912"/>
      <c r="I667" s="912"/>
      <c r="J667" s="933"/>
      <c r="K667" s="964"/>
      <c r="L667" s="933"/>
      <c r="M667" s="922"/>
      <c r="N667" s="940">
        <v>17.959999999999997</v>
      </c>
      <c r="O667" s="940">
        <v>16</v>
      </c>
      <c r="P667" s="940">
        <v>4.6420000000000003</v>
      </c>
      <c r="Q667" s="1054">
        <v>30.704000000000001</v>
      </c>
      <c r="R667" s="869"/>
      <c r="S667" s="951"/>
    </row>
    <row r="668" spans="1:19" ht="15">
      <c r="A668" s="275"/>
      <c r="B668" s="864"/>
      <c r="C668" s="886"/>
      <c r="D668" s="892" t="s">
        <v>191</v>
      </c>
      <c r="E668" s="899"/>
      <c r="F668" s="865"/>
      <c r="G668" s="910"/>
      <c r="H668" s="910"/>
      <c r="I668" s="910"/>
      <c r="J668" s="932"/>
      <c r="K668" s="965"/>
      <c r="L668" s="932"/>
      <c r="M668" s="923"/>
      <c r="N668" s="939">
        <v>17.959999999999997</v>
      </c>
      <c r="O668" s="939">
        <v>16</v>
      </c>
      <c r="P668" s="939"/>
      <c r="Q668" s="1053">
        <v>30.704000000000001</v>
      </c>
      <c r="R668" s="866"/>
      <c r="S668" s="952"/>
    </row>
    <row r="669" spans="1:19" ht="30">
      <c r="A669" s="275"/>
      <c r="B669" s="870"/>
      <c r="C669" s="883" t="s">
        <v>2106</v>
      </c>
      <c r="D669" s="868"/>
      <c r="E669" s="901"/>
      <c r="F669" s="868"/>
      <c r="G669" s="912"/>
      <c r="H669" s="912"/>
      <c r="I669" s="912"/>
      <c r="J669" s="933"/>
      <c r="K669" s="964"/>
      <c r="L669" s="933"/>
      <c r="M669" s="922"/>
      <c r="N669" s="940">
        <v>17.959999999999997</v>
      </c>
      <c r="O669" s="940">
        <v>16</v>
      </c>
      <c r="P669" s="940"/>
      <c r="Q669" s="1054">
        <v>30.704000000000001</v>
      </c>
      <c r="R669" s="869"/>
      <c r="S669" s="951"/>
    </row>
    <row r="670" spans="1:19" ht="15">
      <c r="A670" s="275"/>
      <c r="B670" s="871" t="s">
        <v>654</v>
      </c>
      <c r="C670" s="887"/>
      <c r="D670" s="872"/>
      <c r="E670" s="902"/>
      <c r="F670" s="872"/>
      <c r="G670" s="913"/>
      <c r="H670" s="913"/>
      <c r="I670" s="913"/>
      <c r="J670" s="934"/>
      <c r="K670" s="966"/>
      <c r="L670" s="934"/>
      <c r="M670" s="924"/>
      <c r="N670" s="941">
        <v>380.14600000000047</v>
      </c>
      <c r="O670" s="941">
        <v>350.63299999999953</v>
      </c>
      <c r="P670" s="941"/>
      <c r="Q670" s="1055">
        <v>2081879.1039999996</v>
      </c>
      <c r="R670" s="873"/>
      <c r="S670" s="953"/>
    </row>
    <row r="671" spans="1:19" ht="15">
      <c r="A671" s="275"/>
      <c r="B671" s="874" t="s">
        <v>6</v>
      </c>
      <c r="C671" s="884" t="s">
        <v>678</v>
      </c>
      <c r="D671" s="867" t="s">
        <v>192</v>
      </c>
      <c r="E671" s="898" t="s">
        <v>679</v>
      </c>
      <c r="F671" s="867" t="s">
        <v>240</v>
      </c>
      <c r="G671" s="909" t="s">
        <v>194</v>
      </c>
      <c r="H671" s="910" t="s">
        <v>194</v>
      </c>
      <c r="I671" s="909" t="s">
        <v>176</v>
      </c>
      <c r="J671" s="932" t="s">
        <v>238</v>
      </c>
      <c r="K671" s="962" t="s">
        <v>173</v>
      </c>
      <c r="L671" s="932" t="s">
        <v>675</v>
      </c>
      <c r="M671" s="920" t="s">
        <v>680</v>
      </c>
      <c r="N671" s="939">
        <v>114</v>
      </c>
      <c r="O671" s="939">
        <v>96.958999999999989</v>
      </c>
      <c r="P671" s="939"/>
      <c r="Q671" s="1053">
        <v>832094.24200000009</v>
      </c>
      <c r="R671" s="866"/>
      <c r="S671" s="952"/>
    </row>
    <row r="672" spans="1:19" ht="14.25">
      <c r="A672" s="275"/>
      <c r="B672" s="864"/>
      <c r="C672" s="884"/>
      <c r="D672" s="865"/>
      <c r="E672" s="895"/>
      <c r="F672" s="867" t="s">
        <v>243</v>
      </c>
      <c r="G672" s="909" t="s">
        <v>194</v>
      </c>
      <c r="H672" s="910" t="s">
        <v>194</v>
      </c>
      <c r="I672" s="909" t="s">
        <v>176</v>
      </c>
      <c r="J672" s="932" t="s">
        <v>238</v>
      </c>
      <c r="K672" s="962" t="s">
        <v>173</v>
      </c>
      <c r="L672" s="932" t="s">
        <v>675</v>
      </c>
      <c r="M672" s="920" t="s">
        <v>680</v>
      </c>
      <c r="N672" s="939">
        <v>114</v>
      </c>
      <c r="O672" s="939">
        <v>96.958999999999989</v>
      </c>
      <c r="P672" s="939"/>
      <c r="Q672" s="1053">
        <v>835697.72200000007</v>
      </c>
      <c r="R672" s="866"/>
      <c r="S672" s="952"/>
    </row>
    <row r="673" spans="1:19" ht="14.25">
      <c r="A673" s="275"/>
      <c r="B673" s="864"/>
      <c r="C673" s="884"/>
      <c r="D673" s="865"/>
      <c r="E673" s="895"/>
      <c r="F673" s="867" t="s">
        <v>244</v>
      </c>
      <c r="G673" s="909" t="s">
        <v>194</v>
      </c>
      <c r="H673" s="910" t="s">
        <v>194</v>
      </c>
      <c r="I673" s="909" t="s">
        <v>176</v>
      </c>
      <c r="J673" s="932" t="s">
        <v>238</v>
      </c>
      <c r="K673" s="962" t="s">
        <v>173</v>
      </c>
      <c r="L673" s="932" t="s">
        <v>675</v>
      </c>
      <c r="M673" s="920" t="s">
        <v>680</v>
      </c>
      <c r="N673" s="939">
        <v>114</v>
      </c>
      <c r="O673" s="939">
        <v>96.958999999999989</v>
      </c>
      <c r="P673" s="939"/>
      <c r="Q673" s="1053">
        <v>835822.24100000015</v>
      </c>
      <c r="R673" s="866"/>
      <c r="S673" s="952"/>
    </row>
    <row r="674" spans="1:19" ht="14.25">
      <c r="A674" s="275"/>
      <c r="B674" s="864"/>
      <c r="C674" s="884"/>
      <c r="D674" s="865"/>
      <c r="E674" s="895"/>
      <c r="F674" s="867" t="s">
        <v>245</v>
      </c>
      <c r="G674" s="909" t="s">
        <v>194</v>
      </c>
      <c r="H674" s="910" t="s">
        <v>194</v>
      </c>
      <c r="I674" s="909" t="s">
        <v>176</v>
      </c>
      <c r="J674" s="932" t="s">
        <v>238</v>
      </c>
      <c r="K674" s="962" t="s">
        <v>173</v>
      </c>
      <c r="L674" s="932" t="s">
        <v>675</v>
      </c>
      <c r="M674" s="920" t="s">
        <v>680</v>
      </c>
      <c r="N674" s="939">
        <v>114</v>
      </c>
      <c r="O674" s="939">
        <v>96.958999999999989</v>
      </c>
      <c r="P674" s="939"/>
      <c r="Q674" s="1053">
        <v>837667.10699999996</v>
      </c>
      <c r="R674" s="866"/>
      <c r="S674" s="952"/>
    </row>
    <row r="675" spans="1:19" ht="14.25">
      <c r="A675" s="275"/>
      <c r="B675" s="864"/>
      <c r="C675" s="884"/>
      <c r="D675" s="865"/>
      <c r="E675" s="895"/>
      <c r="F675" s="867" t="s">
        <v>246</v>
      </c>
      <c r="G675" s="909" t="s">
        <v>194</v>
      </c>
      <c r="H675" s="910" t="s">
        <v>194</v>
      </c>
      <c r="I675" s="909" t="s">
        <v>176</v>
      </c>
      <c r="J675" s="932" t="s">
        <v>238</v>
      </c>
      <c r="K675" s="962" t="s">
        <v>173</v>
      </c>
      <c r="L675" s="932" t="s">
        <v>675</v>
      </c>
      <c r="M675" s="920" t="s">
        <v>680</v>
      </c>
      <c r="N675" s="939">
        <v>114</v>
      </c>
      <c r="O675" s="939">
        <v>96.958999999999989</v>
      </c>
      <c r="P675" s="939"/>
      <c r="Q675" s="1053">
        <v>704715.07799999998</v>
      </c>
      <c r="R675" s="866"/>
      <c r="S675" s="952"/>
    </row>
    <row r="676" spans="1:19" ht="14.25">
      <c r="A676" s="275"/>
      <c r="B676" s="864"/>
      <c r="C676" s="884"/>
      <c r="D676" s="865"/>
      <c r="E676" s="895"/>
      <c r="F676" s="867" t="s">
        <v>247</v>
      </c>
      <c r="G676" s="909" t="s">
        <v>194</v>
      </c>
      <c r="H676" s="910" t="s">
        <v>194</v>
      </c>
      <c r="I676" s="909" t="s">
        <v>176</v>
      </c>
      <c r="J676" s="932" t="s">
        <v>238</v>
      </c>
      <c r="K676" s="962" t="s">
        <v>173</v>
      </c>
      <c r="L676" s="932" t="s">
        <v>675</v>
      </c>
      <c r="M676" s="920" t="s">
        <v>680</v>
      </c>
      <c r="N676" s="939">
        <v>114</v>
      </c>
      <c r="O676" s="939">
        <v>96.958999999999989</v>
      </c>
      <c r="P676" s="939"/>
      <c r="Q676" s="1053">
        <v>696067.06</v>
      </c>
      <c r="R676" s="866"/>
      <c r="S676" s="952"/>
    </row>
    <row r="677" spans="1:19" ht="14.25">
      <c r="A677" s="275"/>
      <c r="B677" s="864"/>
      <c r="C677" s="884"/>
      <c r="D677" s="865"/>
      <c r="E677" s="896"/>
      <c r="F677" s="867" t="s">
        <v>681</v>
      </c>
      <c r="G677" s="911" t="s">
        <v>194</v>
      </c>
      <c r="H677" s="910" t="s">
        <v>194</v>
      </c>
      <c r="I677" s="911" t="s">
        <v>176</v>
      </c>
      <c r="J677" s="932" t="s">
        <v>238</v>
      </c>
      <c r="K677" s="963" t="s">
        <v>173</v>
      </c>
      <c r="L677" s="932" t="s">
        <v>675</v>
      </c>
      <c r="M677" s="921" t="s">
        <v>680</v>
      </c>
      <c r="N677" s="939">
        <v>114</v>
      </c>
      <c r="O677" s="939">
        <v>96.96</v>
      </c>
      <c r="P677" s="939"/>
      <c r="Q677" s="1053">
        <v>710309.5959999999</v>
      </c>
      <c r="R677" s="866"/>
      <c r="S677" s="952"/>
    </row>
    <row r="678" spans="1:19" ht="15">
      <c r="A678" s="276"/>
      <c r="B678" s="864"/>
      <c r="C678" s="884"/>
      <c r="D678" s="865"/>
      <c r="E678" s="897" t="s">
        <v>682</v>
      </c>
      <c r="F678" s="868"/>
      <c r="G678" s="912"/>
      <c r="H678" s="912"/>
      <c r="I678" s="912"/>
      <c r="J678" s="933"/>
      <c r="K678" s="964"/>
      <c r="L678" s="933"/>
      <c r="M678" s="922"/>
      <c r="N678" s="940">
        <v>798</v>
      </c>
      <c r="O678" s="940">
        <v>678.71400000000131</v>
      </c>
      <c r="P678" s="940">
        <v>692</v>
      </c>
      <c r="Q678" s="1054">
        <v>5452373.046000001</v>
      </c>
      <c r="R678" s="869"/>
      <c r="S678" s="951"/>
    </row>
    <row r="679" spans="1:19" ht="14.25">
      <c r="A679" s="275"/>
      <c r="B679" s="864"/>
      <c r="C679" s="884"/>
      <c r="D679" s="865"/>
      <c r="E679" s="898" t="s">
        <v>683</v>
      </c>
      <c r="F679" s="867" t="s">
        <v>240</v>
      </c>
      <c r="G679" s="909" t="s">
        <v>194</v>
      </c>
      <c r="H679" s="910" t="s">
        <v>194</v>
      </c>
      <c r="I679" s="909" t="s">
        <v>176</v>
      </c>
      <c r="J679" s="932" t="s">
        <v>238</v>
      </c>
      <c r="K679" s="962" t="s">
        <v>173</v>
      </c>
      <c r="L679" s="932" t="s">
        <v>675</v>
      </c>
      <c r="M679" s="920" t="s">
        <v>680</v>
      </c>
      <c r="N679" s="939">
        <v>70.12</v>
      </c>
      <c r="O679" s="939">
        <v>73.144999999999996</v>
      </c>
      <c r="P679" s="939"/>
      <c r="Q679" s="1053">
        <v>573927.29499999993</v>
      </c>
      <c r="R679" s="866"/>
      <c r="S679" s="952"/>
    </row>
    <row r="680" spans="1:19" ht="14.25">
      <c r="A680" s="275"/>
      <c r="B680" s="864"/>
      <c r="C680" s="884"/>
      <c r="D680" s="865"/>
      <c r="E680" s="895"/>
      <c r="F680" s="867" t="s">
        <v>243</v>
      </c>
      <c r="G680" s="909" t="s">
        <v>194</v>
      </c>
      <c r="H680" s="910" t="s">
        <v>194</v>
      </c>
      <c r="I680" s="909" t="s">
        <v>176</v>
      </c>
      <c r="J680" s="932" t="s">
        <v>238</v>
      </c>
      <c r="K680" s="962" t="s">
        <v>173</v>
      </c>
      <c r="L680" s="932" t="s">
        <v>675</v>
      </c>
      <c r="M680" s="920" t="s">
        <v>680</v>
      </c>
      <c r="N680" s="939">
        <v>70.12</v>
      </c>
      <c r="O680" s="939">
        <v>73.144999999999996</v>
      </c>
      <c r="P680" s="939"/>
      <c r="Q680" s="1053">
        <v>575897.82400000002</v>
      </c>
      <c r="R680" s="866"/>
      <c r="S680" s="952"/>
    </row>
    <row r="681" spans="1:19" ht="14.25">
      <c r="A681" s="275"/>
      <c r="B681" s="864"/>
      <c r="C681" s="884"/>
      <c r="D681" s="865"/>
      <c r="E681" s="896"/>
      <c r="F681" s="867" t="s">
        <v>244</v>
      </c>
      <c r="G681" s="911" t="s">
        <v>194</v>
      </c>
      <c r="H681" s="910" t="s">
        <v>194</v>
      </c>
      <c r="I681" s="911" t="s">
        <v>176</v>
      </c>
      <c r="J681" s="932" t="s">
        <v>238</v>
      </c>
      <c r="K681" s="963" t="s">
        <v>173</v>
      </c>
      <c r="L681" s="932" t="s">
        <v>675</v>
      </c>
      <c r="M681" s="921" t="s">
        <v>680</v>
      </c>
      <c r="N681" s="939">
        <v>70.12</v>
      </c>
      <c r="O681" s="939">
        <v>73.146000000000001</v>
      </c>
      <c r="P681" s="939"/>
      <c r="Q681" s="1053">
        <v>575866.47</v>
      </c>
      <c r="R681" s="866"/>
      <c r="S681" s="952"/>
    </row>
    <row r="682" spans="1:19" ht="15">
      <c r="A682" s="275"/>
      <c r="B682" s="864"/>
      <c r="C682" s="884"/>
      <c r="D682" s="865"/>
      <c r="E682" s="897" t="s">
        <v>684</v>
      </c>
      <c r="F682" s="868"/>
      <c r="G682" s="912"/>
      <c r="H682" s="912"/>
      <c r="I682" s="912"/>
      <c r="J682" s="933"/>
      <c r="K682" s="964"/>
      <c r="L682" s="933"/>
      <c r="M682" s="922"/>
      <c r="N682" s="940">
        <v>210.36</v>
      </c>
      <c r="O682" s="940">
        <v>219.43599999999984</v>
      </c>
      <c r="P682" s="940">
        <v>217.4</v>
      </c>
      <c r="Q682" s="1054">
        <v>1725691.5890000002</v>
      </c>
      <c r="R682" s="869"/>
      <c r="S682" s="951"/>
    </row>
    <row r="683" spans="1:19" ht="15">
      <c r="A683" s="275"/>
      <c r="B683" s="864"/>
      <c r="C683" s="886"/>
      <c r="D683" s="892" t="s">
        <v>204</v>
      </c>
      <c r="E683" s="899"/>
      <c r="F683" s="865"/>
      <c r="G683" s="910"/>
      <c r="H683" s="910"/>
      <c r="I683" s="910"/>
      <c r="J683" s="932"/>
      <c r="K683" s="965"/>
      <c r="L683" s="932"/>
      <c r="M683" s="923"/>
      <c r="N683" s="939">
        <v>1008.360000000001</v>
      </c>
      <c r="O683" s="939">
        <v>898.15000000000146</v>
      </c>
      <c r="P683" s="939"/>
      <c r="Q683" s="1053">
        <v>7178064.6350000007</v>
      </c>
      <c r="R683" s="866"/>
      <c r="S683" s="952"/>
    </row>
    <row r="684" spans="1:19" ht="15">
      <c r="A684" s="275"/>
      <c r="B684" s="864"/>
      <c r="C684" s="883" t="s">
        <v>685</v>
      </c>
      <c r="D684" s="868"/>
      <c r="E684" s="901"/>
      <c r="F684" s="868"/>
      <c r="G684" s="912"/>
      <c r="H684" s="912"/>
      <c r="I684" s="912"/>
      <c r="J684" s="933"/>
      <c r="K684" s="964"/>
      <c r="L684" s="933"/>
      <c r="M684" s="922"/>
      <c r="N684" s="940">
        <v>1008.360000000001</v>
      </c>
      <c r="O684" s="940">
        <v>898.15000000000146</v>
      </c>
      <c r="P684" s="940"/>
      <c r="Q684" s="1054">
        <v>7178064.6350000007</v>
      </c>
      <c r="R684" s="869"/>
      <c r="S684" s="951"/>
    </row>
    <row r="685" spans="1:19" ht="25.5">
      <c r="A685" s="275"/>
      <c r="B685" s="864"/>
      <c r="C685" s="884" t="s">
        <v>1153</v>
      </c>
      <c r="D685" s="867" t="s">
        <v>192</v>
      </c>
      <c r="E685" s="898" t="s">
        <v>1740</v>
      </c>
      <c r="F685" s="867" t="s">
        <v>207</v>
      </c>
      <c r="G685" s="909" t="s">
        <v>194</v>
      </c>
      <c r="H685" s="910" t="s">
        <v>194</v>
      </c>
      <c r="I685" s="909" t="s">
        <v>176</v>
      </c>
      <c r="J685" s="932" t="s">
        <v>238</v>
      </c>
      <c r="K685" s="962" t="s">
        <v>173</v>
      </c>
      <c r="L685" s="932" t="s">
        <v>1741</v>
      </c>
      <c r="M685" s="920" t="s">
        <v>1742</v>
      </c>
      <c r="N685" s="939">
        <v>171.28000000000006</v>
      </c>
      <c r="O685" s="939">
        <v>181.82900000000006</v>
      </c>
      <c r="P685" s="939"/>
      <c r="Q685" s="1053">
        <v>1006434.1089999999</v>
      </c>
      <c r="R685" s="866"/>
      <c r="S685" s="952"/>
    </row>
    <row r="686" spans="1:19" ht="25.5">
      <c r="A686" s="275"/>
      <c r="B686" s="864"/>
      <c r="C686" s="884"/>
      <c r="D686" s="865"/>
      <c r="E686" s="895"/>
      <c r="F686" s="867" t="s">
        <v>208</v>
      </c>
      <c r="G686" s="909" t="s">
        <v>194</v>
      </c>
      <c r="H686" s="910" t="s">
        <v>194</v>
      </c>
      <c r="I686" s="909" t="s">
        <v>176</v>
      </c>
      <c r="J686" s="932" t="s">
        <v>238</v>
      </c>
      <c r="K686" s="962" t="s">
        <v>173</v>
      </c>
      <c r="L686" s="932" t="s">
        <v>1741</v>
      </c>
      <c r="M686" s="920" t="s">
        <v>1742</v>
      </c>
      <c r="N686" s="939">
        <v>171.28000000000006</v>
      </c>
      <c r="O686" s="939">
        <v>181.70500000000004</v>
      </c>
      <c r="P686" s="939"/>
      <c r="Q686" s="1053">
        <v>961012.46600000001</v>
      </c>
      <c r="R686" s="866"/>
      <c r="S686" s="952"/>
    </row>
    <row r="687" spans="1:19" ht="25.5">
      <c r="A687" s="275"/>
      <c r="B687" s="864"/>
      <c r="C687" s="884"/>
      <c r="D687" s="865"/>
      <c r="E687" s="895"/>
      <c r="F687" s="867" t="s">
        <v>253</v>
      </c>
      <c r="G687" s="909" t="s">
        <v>194</v>
      </c>
      <c r="H687" s="910" t="s">
        <v>194</v>
      </c>
      <c r="I687" s="909" t="s">
        <v>176</v>
      </c>
      <c r="J687" s="932" t="s">
        <v>238</v>
      </c>
      <c r="K687" s="962" t="s">
        <v>173</v>
      </c>
      <c r="L687" s="932" t="s">
        <v>1741</v>
      </c>
      <c r="M687" s="920" t="s">
        <v>1742</v>
      </c>
      <c r="N687" s="939">
        <v>171.28000000000006</v>
      </c>
      <c r="O687" s="939">
        <v>181.55600000000004</v>
      </c>
      <c r="P687" s="939"/>
      <c r="Q687" s="1053">
        <v>1056999.7250000001</v>
      </c>
      <c r="R687" s="866"/>
      <c r="S687" s="952"/>
    </row>
    <row r="688" spans="1:19" ht="25.5">
      <c r="A688" s="275"/>
      <c r="B688" s="864"/>
      <c r="C688" s="884"/>
      <c r="D688" s="865"/>
      <c r="E688" s="896"/>
      <c r="F688" s="867" t="s">
        <v>370</v>
      </c>
      <c r="G688" s="911" t="s">
        <v>194</v>
      </c>
      <c r="H688" s="910" t="s">
        <v>194</v>
      </c>
      <c r="I688" s="911" t="s">
        <v>176</v>
      </c>
      <c r="J688" s="932" t="s">
        <v>238</v>
      </c>
      <c r="K688" s="963" t="s">
        <v>173</v>
      </c>
      <c r="L688" s="932" t="s">
        <v>1741</v>
      </c>
      <c r="M688" s="921" t="s">
        <v>1742</v>
      </c>
      <c r="N688" s="939">
        <v>10.76</v>
      </c>
      <c r="O688" s="939">
        <v>10.427</v>
      </c>
      <c r="P688" s="939"/>
      <c r="Q688" s="1053">
        <v>54888.263999999996</v>
      </c>
      <c r="R688" s="866"/>
      <c r="S688" s="952"/>
    </row>
    <row r="689" spans="1:19" ht="15">
      <c r="A689" s="275"/>
      <c r="B689" s="864"/>
      <c r="C689" s="884"/>
      <c r="D689" s="865"/>
      <c r="E689" s="897" t="s">
        <v>1743</v>
      </c>
      <c r="F689" s="868"/>
      <c r="G689" s="912"/>
      <c r="H689" s="912"/>
      <c r="I689" s="912"/>
      <c r="J689" s="933"/>
      <c r="K689" s="964"/>
      <c r="L689" s="933"/>
      <c r="M689" s="922"/>
      <c r="N689" s="940">
        <v>524.59999999999945</v>
      </c>
      <c r="O689" s="940">
        <v>555.51700000000028</v>
      </c>
      <c r="P689" s="940">
        <v>535</v>
      </c>
      <c r="Q689" s="1054">
        <v>3079334.5640000007</v>
      </c>
      <c r="R689" s="869"/>
      <c r="S689" s="951"/>
    </row>
    <row r="690" spans="1:19" ht="15">
      <c r="A690" s="275"/>
      <c r="B690" s="864"/>
      <c r="C690" s="886"/>
      <c r="D690" s="892" t="s">
        <v>204</v>
      </c>
      <c r="E690" s="899"/>
      <c r="F690" s="865"/>
      <c r="G690" s="910"/>
      <c r="H690" s="910"/>
      <c r="I690" s="910"/>
      <c r="J690" s="932"/>
      <c r="K690" s="965"/>
      <c r="L690" s="932"/>
      <c r="M690" s="923"/>
      <c r="N690" s="939">
        <v>524.59999999999945</v>
      </c>
      <c r="O690" s="939">
        <v>555.51700000000028</v>
      </c>
      <c r="P690" s="939"/>
      <c r="Q690" s="1053">
        <v>3079334.5640000007</v>
      </c>
      <c r="R690" s="866"/>
      <c r="S690" s="952"/>
    </row>
    <row r="691" spans="1:19" ht="15">
      <c r="A691" s="275"/>
      <c r="B691" s="864"/>
      <c r="C691" s="883" t="s">
        <v>1158</v>
      </c>
      <c r="D691" s="868"/>
      <c r="E691" s="901"/>
      <c r="F691" s="868"/>
      <c r="G691" s="912"/>
      <c r="H691" s="912"/>
      <c r="I691" s="912"/>
      <c r="J691" s="933"/>
      <c r="K691" s="964"/>
      <c r="L691" s="933"/>
      <c r="M691" s="922"/>
      <c r="N691" s="940">
        <v>524.59999999999945</v>
      </c>
      <c r="O691" s="940">
        <v>555.51700000000028</v>
      </c>
      <c r="P691" s="940"/>
      <c r="Q691" s="1054">
        <v>3079334.5640000007</v>
      </c>
      <c r="R691" s="869"/>
      <c r="S691" s="951"/>
    </row>
    <row r="692" spans="1:19" ht="14.25">
      <c r="A692" s="275"/>
      <c r="B692" s="864"/>
      <c r="C692" s="884" t="s">
        <v>686</v>
      </c>
      <c r="D692" s="867" t="s">
        <v>192</v>
      </c>
      <c r="E692" s="900" t="s">
        <v>687</v>
      </c>
      <c r="F692" s="867"/>
      <c r="G692" s="911" t="s">
        <v>194</v>
      </c>
      <c r="H692" s="910" t="s">
        <v>194</v>
      </c>
      <c r="I692" s="911" t="s">
        <v>171</v>
      </c>
      <c r="J692" s="932" t="s">
        <v>172</v>
      </c>
      <c r="K692" s="963" t="s">
        <v>173</v>
      </c>
      <c r="L692" s="932" t="s">
        <v>6</v>
      </c>
      <c r="M692" s="921" t="s">
        <v>6</v>
      </c>
      <c r="N692" s="939">
        <v>0.19999999999999998</v>
      </c>
      <c r="O692" s="939">
        <v>0.19999999999999998</v>
      </c>
      <c r="P692" s="939"/>
      <c r="Q692" s="1053">
        <v>819.72899999999993</v>
      </c>
      <c r="R692" s="866"/>
      <c r="S692" s="952"/>
    </row>
    <row r="693" spans="1:19" ht="15">
      <c r="A693" s="275"/>
      <c r="B693" s="864"/>
      <c r="C693" s="884"/>
      <c r="D693" s="865"/>
      <c r="E693" s="897" t="s">
        <v>688</v>
      </c>
      <c r="F693" s="868"/>
      <c r="G693" s="912"/>
      <c r="H693" s="912"/>
      <c r="I693" s="912"/>
      <c r="J693" s="933"/>
      <c r="K693" s="964"/>
      <c r="L693" s="933"/>
      <c r="M693" s="922"/>
      <c r="N693" s="940">
        <v>0.19999999999999998</v>
      </c>
      <c r="O693" s="940">
        <v>0.19999999999999998</v>
      </c>
      <c r="P693" s="940">
        <v>0.16600000000000001</v>
      </c>
      <c r="Q693" s="1054">
        <v>819.72899999999993</v>
      </c>
      <c r="R693" s="869"/>
      <c r="S693" s="951"/>
    </row>
    <row r="694" spans="1:19" ht="14.25">
      <c r="A694" s="275"/>
      <c r="B694" s="864"/>
      <c r="C694" s="884"/>
      <c r="D694" s="865"/>
      <c r="E694" s="900" t="s">
        <v>689</v>
      </c>
      <c r="F694" s="867"/>
      <c r="G694" s="911" t="s">
        <v>194</v>
      </c>
      <c r="H694" s="910" t="s">
        <v>194</v>
      </c>
      <c r="I694" s="911" t="s">
        <v>171</v>
      </c>
      <c r="J694" s="932" t="s">
        <v>172</v>
      </c>
      <c r="K694" s="963" t="s">
        <v>173</v>
      </c>
      <c r="L694" s="932" t="s">
        <v>6</v>
      </c>
      <c r="M694" s="921" t="s">
        <v>690</v>
      </c>
      <c r="N694" s="939">
        <v>0.79999999999999993</v>
      </c>
      <c r="O694" s="939">
        <v>0.79999999999999993</v>
      </c>
      <c r="P694" s="939"/>
      <c r="Q694" s="1053">
        <v>5261.0370000000003</v>
      </c>
      <c r="R694" s="866"/>
      <c r="S694" s="952"/>
    </row>
    <row r="695" spans="1:19" ht="15">
      <c r="A695" s="275"/>
      <c r="B695" s="864"/>
      <c r="C695" s="884"/>
      <c r="D695" s="865"/>
      <c r="E695" s="897" t="s">
        <v>691</v>
      </c>
      <c r="F695" s="868"/>
      <c r="G695" s="912"/>
      <c r="H695" s="912"/>
      <c r="I695" s="912"/>
      <c r="J695" s="933"/>
      <c r="K695" s="964"/>
      <c r="L695" s="933"/>
      <c r="M695" s="922"/>
      <c r="N695" s="940">
        <v>0.79999999999999993</v>
      </c>
      <c r="O695" s="940">
        <v>0.79999999999999993</v>
      </c>
      <c r="P695" s="940">
        <v>0.8</v>
      </c>
      <c r="Q695" s="1054">
        <v>5261.0370000000003</v>
      </c>
      <c r="R695" s="869"/>
      <c r="S695" s="951"/>
    </row>
    <row r="696" spans="1:19" ht="15">
      <c r="A696" s="275"/>
      <c r="B696" s="864"/>
      <c r="C696" s="886"/>
      <c r="D696" s="892" t="s">
        <v>204</v>
      </c>
      <c r="E696" s="899"/>
      <c r="F696" s="865"/>
      <c r="G696" s="910"/>
      <c r="H696" s="910"/>
      <c r="I696" s="910"/>
      <c r="J696" s="932"/>
      <c r="K696" s="965"/>
      <c r="L696" s="932"/>
      <c r="M696" s="923"/>
      <c r="N696" s="939">
        <v>0.99999999999999989</v>
      </c>
      <c r="O696" s="939">
        <v>0.99999999999999989</v>
      </c>
      <c r="P696" s="939"/>
      <c r="Q696" s="1053">
        <v>6080.7660000000005</v>
      </c>
      <c r="R696" s="866"/>
      <c r="S696" s="952"/>
    </row>
    <row r="697" spans="1:19" ht="15">
      <c r="A697" s="275"/>
      <c r="B697" s="864"/>
      <c r="C697" s="883" t="s">
        <v>692</v>
      </c>
      <c r="D697" s="868"/>
      <c r="E697" s="901"/>
      <c r="F697" s="868"/>
      <c r="G697" s="912"/>
      <c r="H697" s="912"/>
      <c r="I697" s="912"/>
      <c r="J697" s="933"/>
      <c r="K697" s="964"/>
      <c r="L697" s="933"/>
      <c r="M697" s="922"/>
      <c r="N697" s="940">
        <v>0.99999999999999989</v>
      </c>
      <c r="O697" s="940">
        <v>0.99999999999999989</v>
      </c>
      <c r="P697" s="940"/>
      <c r="Q697" s="1054">
        <v>6080.7660000000005</v>
      </c>
      <c r="R697" s="869"/>
      <c r="S697" s="951"/>
    </row>
    <row r="698" spans="1:19" ht="14.25">
      <c r="A698" s="275"/>
      <c r="B698" s="864"/>
      <c r="C698" s="884" t="s">
        <v>1925</v>
      </c>
      <c r="D698" s="867" t="s">
        <v>192</v>
      </c>
      <c r="E698" s="900" t="s">
        <v>671</v>
      </c>
      <c r="F698" s="867" t="s">
        <v>207</v>
      </c>
      <c r="G698" s="911" t="s">
        <v>194</v>
      </c>
      <c r="H698" s="910" t="s">
        <v>194</v>
      </c>
      <c r="I698" s="911" t="s">
        <v>176</v>
      </c>
      <c r="J698" s="932" t="s">
        <v>172</v>
      </c>
      <c r="K698" s="963" t="s">
        <v>173</v>
      </c>
      <c r="L698" s="932" t="s">
        <v>672</v>
      </c>
      <c r="M698" s="921" t="s">
        <v>672</v>
      </c>
      <c r="N698" s="939">
        <v>0.22000000000000006</v>
      </c>
      <c r="O698" s="939">
        <v>0.22000000000000006</v>
      </c>
      <c r="P698" s="939"/>
      <c r="Q698" s="1053">
        <v>330.04500000000007</v>
      </c>
      <c r="R698" s="866"/>
      <c r="S698" s="952"/>
    </row>
    <row r="699" spans="1:19" ht="15">
      <c r="A699" s="275"/>
      <c r="B699" s="864"/>
      <c r="C699" s="884"/>
      <c r="D699" s="865"/>
      <c r="E699" s="897" t="s">
        <v>673</v>
      </c>
      <c r="F699" s="868"/>
      <c r="G699" s="912"/>
      <c r="H699" s="912"/>
      <c r="I699" s="912"/>
      <c r="J699" s="933"/>
      <c r="K699" s="964"/>
      <c r="L699" s="933"/>
      <c r="M699" s="922"/>
      <c r="N699" s="940">
        <v>0.22000000000000006</v>
      </c>
      <c r="O699" s="940">
        <v>0.22000000000000006</v>
      </c>
      <c r="P699" s="940">
        <v>0.19600000000000001</v>
      </c>
      <c r="Q699" s="1054">
        <v>330.04500000000007</v>
      </c>
      <c r="R699" s="869"/>
      <c r="S699" s="951"/>
    </row>
    <row r="700" spans="1:19" ht="14.25">
      <c r="A700" s="275"/>
      <c r="B700" s="864"/>
      <c r="C700" s="884"/>
      <c r="D700" s="865"/>
      <c r="E700" s="900" t="s">
        <v>674</v>
      </c>
      <c r="F700" s="867" t="s">
        <v>207</v>
      </c>
      <c r="G700" s="911" t="s">
        <v>194</v>
      </c>
      <c r="H700" s="910" t="s">
        <v>194</v>
      </c>
      <c r="I700" s="911" t="s">
        <v>171</v>
      </c>
      <c r="J700" s="932" t="s">
        <v>172</v>
      </c>
      <c r="K700" s="963" t="s">
        <v>173</v>
      </c>
      <c r="L700" s="932" t="s">
        <v>675</v>
      </c>
      <c r="M700" s="921" t="s">
        <v>676</v>
      </c>
      <c r="N700" s="939">
        <v>0</v>
      </c>
      <c r="O700" s="939">
        <v>0</v>
      </c>
      <c r="P700" s="939"/>
      <c r="Q700" s="1053">
        <v>0</v>
      </c>
      <c r="R700" s="866"/>
      <c r="S700" s="952"/>
    </row>
    <row r="701" spans="1:19" ht="15">
      <c r="A701" s="275"/>
      <c r="B701" s="864"/>
      <c r="C701" s="884"/>
      <c r="D701" s="865"/>
      <c r="E701" s="897" t="s">
        <v>677</v>
      </c>
      <c r="F701" s="868"/>
      <c r="G701" s="912"/>
      <c r="H701" s="912"/>
      <c r="I701" s="912"/>
      <c r="J701" s="933"/>
      <c r="K701" s="964"/>
      <c r="L701" s="933"/>
      <c r="M701" s="922"/>
      <c r="N701" s="940">
        <v>0</v>
      </c>
      <c r="O701" s="940">
        <v>0</v>
      </c>
      <c r="P701" s="940">
        <v>0</v>
      </c>
      <c r="Q701" s="1054">
        <v>0</v>
      </c>
      <c r="R701" s="869"/>
      <c r="S701" s="951"/>
    </row>
    <row r="702" spans="1:19" ht="15">
      <c r="A702" s="275"/>
      <c r="B702" s="864"/>
      <c r="C702" s="886"/>
      <c r="D702" s="892" t="s">
        <v>204</v>
      </c>
      <c r="E702" s="899"/>
      <c r="F702" s="865"/>
      <c r="G702" s="910"/>
      <c r="H702" s="910"/>
      <c r="I702" s="910"/>
      <c r="J702" s="932"/>
      <c r="K702" s="965"/>
      <c r="L702" s="932"/>
      <c r="M702" s="923"/>
      <c r="N702" s="939">
        <v>0.22000000000000006</v>
      </c>
      <c r="O702" s="939">
        <v>0.22000000000000006</v>
      </c>
      <c r="P702" s="939"/>
      <c r="Q702" s="1053">
        <v>330.04500000000007</v>
      </c>
      <c r="R702" s="866"/>
      <c r="S702" s="952"/>
    </row>
    <row r="703" spans="1:19" ht="15">
      <c r="A703" s="275"/>
      <c r="B703" s="864"/>
      <c r="C703" s="883" t="s">
        <v>1926</v>
      </c>
      <c r="D703" s="868"/>
      <c r="E703" s="901"/>
      <c r="F703" s="868"/>
      <c r="G703" s="912"/>
      <c r="H703" s="912"/>
      <c r="I703" s="912"/>
      <c r="J703" s="933"/>
      <c r="K703" s="964"/>
      <c r="L703" s="933"/>
      <c r="M703" s="922"/>
      <c r="N703" s="940">
        <v>0.22000000000000006</v>
      </c>
      <c r="O703" s="940">
        <v>0.22000000000000006</v>
      </c>
      <c r="P703" s="940"/>
      <c r="Q703" s="1054">
        <v>330.04500000000007</v>
      </c>
      <c r="R703" s="869"/>
      <c r="S703" s="951"/>
    </row>
    <row r="704" spans="1:19" ht="14.25">
      <c r="A704" s="275"/>
      <c r="B704" s="864"/>
      <c r="C704" s="884" t="s">
        <v>1944</v>
      </c>
      <c r="D704" s="867" t="s">
        <v>167</v>
      </c>
      <c r="E704" s="898" t="s">
        <v>1945</v>
      </c>
      <c r="F704" s="867"/>
      <c r="G704" s="909" t="s">
        <v>170</v>
      </c>
      <c r="H704" s="910" t="s">
        <v>170</v>
      </c>
      <c r="I704" s="909" t="s">
        <v>171</v>
      </c>
      <c r="J704" s="932" t="s">
        <v>172</v>
      </c>
      <c r="K704" s="962" t="s">
        <v>173</v>
      </c>
      <c r="L704" s="932" t="s">
        <v>6</v>
      </c>
      <c r="M704" s="920" t="s">
        <v>350</v>
      </c>
      <c r="N704" s="939">
        <v>0.49899999999999989</v>
      </c>
      <c r="O704" s="939">
        <v>0.32</v>
      </c>
      <c r="P704" s="939"/>
      <c r="Q704" s="1053">
        <v>370.90899999999999</v>
      </c>
      <c r="R704" s="866"/>
      <c r="S704" s="952"/>
    </row>
    <row r="705" spans="1:19" ht="14.25">
      <c r="A705" s="275"/>
      <c r="B705" s="864"/>
      <c r="C705" s="884"/>
      <c r="D705" s="865"/>
      <c r="E705" s="896"/>
      <c r="F705" s="865"/>
      <c r="G705" s="911"/>
      <c r="H705" s="910"/>
      <c r="I705" s="911"/>
      <c r="J705" s="932"/>
      <c r="K705" s="963"/>
      <c r="L705" s="932"/>
      <c r="M705" s="921"/>
      <c r="N705" s="939"/>
      <c r="O705" s="939"/>
      <c r="P705" s="939"/>
      <c r="Q705" s="1053"/>
      <c r="R705" s="866" t="s">
        <v>178</v>
      </c>
      <c r="S705" s="952">
        <v>29034.799999999999</v>
      </c>
    </row>
    <row r="706" spans="1:19" ht="15">
      <c r="A706" s="275"/>
      <c r="B706" s="864"/>
      <c r="C706" s="884"/>
      <c r="D706" s="865"/>
      <c r="E706" s="897" t="s">
        <v>1946</v>
      </c>
      <c r="F706" s="868"/>
      <c r="G706" s="912"/>
      <c r="H706" s="912"/>
      <c r="I706" s="912"/>
      <c r="J706" s="933"/>
      <c r="K706" s="964"/>
      <c r="L706" s="933"/>
      <c r="M706" s="922"/>
      <c r="N706" s="940">
        <v>0.49899999999999989</v>
      </c>
      <c r="O706" s="940">
        <v>0.32</v>
      </c>
      <c r="P706" s="940">
        <v>0.3</v>
      </c>
      <c r="Q706" s="1054">
        <v>370.90899999999999</v>
      </c>
      <c r="R706" s="869"/>
      <c r="S706" s="951"/>
    </row>
    <row r="707" spans="1:19" ht="15">
      <c r="A707" s="275"/>
      <c r="B707" s="864"/>
      <c r="C707" s="886"/>
      <c r="D707" s="892" t="s">
        <v>191</v>
      </c>
      <c r="E707" s="899"/>
      <c r="F707" s="865"/>
      <c r="G707" s="910"/>
      <c r="H707" s="910"/>
      <c r="I707" s="910"/>
      <c r="J707" s="932"/>
      <c r="K707" s="965"/>
      <c r="L707" s="932"/>
      <c r="M707" s="923"/>
      <c r="N707" s="939">
        <v>0.49899999999999989</v>
      </c>
      <c r="O707" s="939">
        <v>0.32</v>
      </c>
      <c r="P707" s="939"/>
      <c r="Q707" s="1053">
        <v>370.90899999999999</v>
      </c>
      <c r="R707" s="866"/>
      <c r="S707" s="952"/>
    </row>
    <row r="708" spans="1:19" ht="15">
      <c r="A708" s="275"/>
      <c r="B708" s="864"/>
      <c r="C708" s="883" t="s">
        <v>1947</v>
      </c>
      <c r="D708" s="868"/>
      <c r="E708" s="901"/>
      <c r="F708" s="868"/>
      <c r="G708" s="912"/>
      <c r="H708" s="912"/>
      <c r="I708" s="912"/>
      <c r="J708" s="933"/>
      <c r="K708" s="964"/>
      <c r="L708" s="933"/>
      <c r="M708" s="922"/>
      <c r="N708" s="940">
        <v>0.49899999999999989</v>
      </c>
      <c r="O708" s="940">
        <v>0.32</v>
      </c>
      <c r="P708" s="940"/>
      <c r="Q708" s="1054">
        <v>370.90899999999999</v>
      </c>
      <c r="R708" s="869"/>
      <c r="S708" s="951"/>
    </row>
    <row r="709" spans="1:19" ht="14.25">
      <c r="A709" s="275"/>
      <c r="B709" s="864"/>
      <c r="C709" s="884" t="s">
        <v>2077</v>
      </c>
      <c r="D709" s="867" t="s">
        <v>167</v>
      </c>
      <c r="E709" s="900" t="s">
        <v>659</v>
      </c>
      <c r="F709" s="867"/>
      <c r="G709" s="911" t="s">
        <v>170</v>
      </c>
      <c r="H709" s="910" t="s">
        <v>170</v>
      </c>
      <c r="I709" s="911" t="s">
        <v>171</v>
      </c>
      <c r="J709" s="932" t="s">
        <v>172</v>
      </c>
      <c r="K709" s="963" t="s">
        <v>173</v>
      </c>
      <c r="L709" s="932" t="s">
        <v>660</v>
      </c>
      <c r="M709" s="921" t="s">
        <v>661</v>
      </c>
      <c r="N709" s="939">
        <v>2.13</v>
      </c>
      <c r="O709" s="939">
        <v>1.1499999999999999</v>
      </c>
      <c r="P709" s="939"/>
      <c r="Q709" s="1053">
        <v>0</v>
      </c>
      <c r="R709" s="866"/>
      <c r="S709" s="952"/>
    </row>
    <row r="710" spans="1:19" ht="15">
      <c r="A710" s="275"/>
      <c r="B710" s="864"/>
      <c r="C710" s="884"/>
      <c r="D710" s="865"/>
      <c r="E710" s="897" t="s">
        <v>662</v>
      </c>
      <c r="F710" s="868"/>
      <c r="G710" s="912"/>
      <c r="H710" s="912"/>
      <c r="I710" s="912"/>
      <c r="J710" s="933"/>
      <c r="K710" s="964"/>
      <c r="L710" s="933"/>
      <c r="M710" s="922"/>
      <c r="N710" s="940">
        <v>2.13</v>
      </c>
      <c r="O710" s="940">
        <v>1.1499999999999999</v>
      </c>
      <c r="P710" s="940">
        <v>0</v>
      </c>
      <c r="Q710" s="1054">
        <v>0</v>
      </c>
      <c r="R710" s="869"/>
      <c r="S710" s="951"/>
    </row>
    <row r="711" spans="1:19" ht="15">
      <c r="A711" s="275"/>
      <c r="B711" s="864"/>
      <c r="C711" s="884"/>
      <c r="D711" s="892" t="s">
        <v>191</v>
      </c>
      <c r="E711" s="899"/>
      <c r="F711" s="865"/>
      <c r="G711" s="910"/>
      <c r="H711" s="910"/>
      <c r="I711" s="910"/>
      <c r="J711" s="932"/>
      <c r="K711" s="965"/>
      <c r="L711" s="932"/>
      <c r="M711" s="923"/>
      <c r="N711" s="939">
        <v>2.13</v>
      </c>
      <c r="O711" s="939">
        <v>1.1499999999999999</v>
      </c>
      <c r="P711" s="939"/>
      <c r="Q711" s="1053">
        <v>0</v>
      </c>
      <c r="R711" s="866"/>
      <c r="S711" s="952"/>
    </row>
    <row r="712" spans="1:19" ht="14.25">
      <c r="A712" s="275"/>
      <c r="B712" s="864"/>
      <c r="C712" s="884"/>
      <c r="D712" s="867" t="s">
        <v>192</v>
      </c>
      <c r="E712" s="900" t="s">
        <v>663</v>
      </c>
      <c r="F712" s="867"/>
      <c r="G712" s="911" t="s">
        <v>194</v>
      </c>
      <c r="H712" s="910" t="s">
        <v>194</v>
      </c>
      <c r="I712" s="911" t="s">
        <v>171</v>
      </c>
      <c r="J712" s="932" t="s">
        <v>172</v>
      </c>
      <c r="K712" s="963" t="s">
        <v>173</v>
      </c>
      <c r="L712" s="932" t="s">
        <v>664</v>
      </c>
      <c r="M712" s="921" t="s">
        <v>665</v>
      </c>
      <c r="N712" s="939">
        <v>0.88799999999999979</v>
      </c>
      <c r="O712" s="939">
        <v>0.79999999999999993</v>
      </c>
      <c r="P712" s="939"/>
      <c r="Q712" s="1053">
        <v>6011.4106837448498</v>
      </c>
      <c r="R712" s="866"/>
      <c r="S712" s="952"/>
    </row>
    <row r="713" spans="1:19" ht="15">
      <c r="A713" s="275"/>
      <c r="B713" s="864"/>
      <c r="C713" s="884"/>
      <c r="D713" s="865"/>
      <c r="E713" s="897" t="s">
        <v>666</v>
      </c>
      <c r="F713" s="868"/>
      <c r="G713" s="912"/>
      <c r="H713" s="912"/>
      <c r="I713" s="912"/>
      <c r="J713" s="933"/>
      <c r="K713" s="964"/>
      <c r="L713" s="933"/>
      <c r="M713" s="922"/>
      <c r="N713" s="940">
        <v>0.88799999999999979</v>
      </c>
      <c r="O713" s="940">
        <v>0.79999999999999993</v>
      </c>
      <c r="P713" s="940">
        <v>0</v>
      </c>
      <c r="Q713" s="1054">
        <v>6011.4106837448498</v>
      </c>
      <c r="R713" s="869"/>
      <c r="S713" s="951"/>
    </row>
    <row r="714" spans="1:19" ht="14.25">
      <c r="A714" s="275"/>
      <c r="B714" s="864"/>
      <c r="C714" s="884"/>
      <c r="D714" s="865"/>
      <c r="E714" s="900" t="s">
        <v>667</v>
      </c>
      <c r="F714" s="867"/>
      <c r="G714" s="911" t="s">
        <v>194</v>
      </c>
      <c r="H714" s="910" t="s">
        <v>194</v>
      </c>
      <c r="I714" s="911" t="s">
        <v>171</v>
      </c>
      <c r="J714" s="932" t="s">
        <v>172</v>
      </c>
      <c r="K714" s="963" t="s">
        <v>173</v>
      </c>
      <c r="L714" s="932" t="s">
        <v>6</v>
      </c>
      <c r="M714" s="921" t="s">
        <v>350</v>
      </c>
      <c r="N714" s="939">
        <v>1.26</v>
      </c>
      <c r="O714" s="939">
        <v>1.26</v>
      </c>
      <c r="P714" s="939"/>
      <c r="Q714" s="1053">
        <v>7397.3656020852586</v>
      </c>
      <c r="R714" s="866"/>
      <c r="S714" s="952"/>
    </row>
    <row r="715" spans="1:19" ht="15">
      <c r="A715" s="275"/>
      <c r="B715" s="864"/>
      <c r="C715" s="884"/>
      <c r="D715" s="865"/>
      <c r="E715" s="897" t="s">
        <v>668</v>
      </c>
      <c r="F715" s="868"/>
      <c r="G715" s="912"/>
      <c r="H715" s="912"/>
      <c r="I715" s="912"/>
      <c r="J715" s="933"/>
      <c r="K715" s="964"/>
      <c r="L715" s="933"/>
      <c r="M715" s="922"/>
      <c r="N715" s="940">
        <v>1.26</v>
      </c>
      <c r="O715" s="940">
        <v>1.26</v>
      </c>
      <c r="P715" s="940">
        <v>0</v>
      </c>
      <c r="Q715" s="1054">
        <v>7397.3656020852586</v>
      </c>
      <c r="R715" s="869"/>
      <c r="S715" s="951"/>
    </row>
    <row r="716" spans="1:19" ht="14.25">
      <c r="A716" s="275"/>
      <c r="B716" s="864"/>
      <c r="C716" s="884"/>
      <c r="D716" s="865"/>
      <c r="E716" s="900" t="s">
        <v>669</v>
      </c>
      <c r="F716" s="867"/>
      <c r="G716" s="911" t="s">
        <v>194</v>
      </c>
      <c r="H716" s="910" t="s">
        <v>194</v>
      </c>
      <c r="I716" s="911" t="s">
        <v>171</v>
      </c>
      <c r="J716" s="932" t="s">
        <v>172</v>
      </c>
      <c r="K716" s="963" t="s">
        <v>173</v>
      </c>
      <c r="L716" s="932" t="s">
        <v>664</v>
      </c>
      <c r="M716" s="921" t="s">
        <v>665</v>
      </c>
      <c r="N716" s="939">
        <v>1.3440000000000003</v>
      </c>
      <c r="O716" s="939">
        <v>1.2</v>
      </c>
      <c r="P716" s="939"/>
      <c r="Q716" s="1053">
        <v>0</v>
      </c>
      <c r="R716" s="866"/>
      <c r="S716" s="952"/>
    </row>
    <row r="717" spans="1:19" ht="15">
      <c r="A717" s="275"/>
      <c r="B717" s="864"/>
      <c r="C717" s="884"/>
      <c r="D717" s="865"/>
      <c r="E717" s="897" t="s">
        <v>670</v>
      </c>
      <c r="F717" s="868"/>
      <c r="G717" s="912"/>
      <c r="H717" s="912"/>
      <c r="I717" s="912"/>
      <c r="J717" s="933"/>
      <c r="K717" s="964"/>
      <c r="L717" s="933"/>
      <c r="M717" s="922"/>
      <c r="N717" s="940">
        <v>1.3440000000000003</v>
      </c>
      <c r="O717" s="940">
        <v>1.2</v>
      </c>
      <c r="P717" s="940">
        <v>0</v>
      </c>
      <c r="Q717" s="1054">
        <v>0</v>
      </c>
      <c r="R717" s="869"/>
      <c r="S717" s="951"/>
    </row>
    <row r="718" spans="1:19" ht="15">
      <c r="A718" s="275"/>
      <c r="B718" s="864"/>
      <c r="C718" s="886"/>
      <c r="D718" s="892" t="s">
        <v>204</v>
      </c>
      <c r="E718" s="899"/>
      <c r="F718" s="865"/>
      <c r="G718" s="910"/>
      <c r="H718" s="910"/>
      <c r="I718" s="910"/>
      <c r="J718" s="932"/>
      <c r="K718" s="965"/>
      <c r="L718" s="932"/>
      <c r="M718" s="923"/>
      <c r="N718" s="939">
        <v>3.4920000000000009</v>
      </c>
      <c r="O718" s="939">
        <v>3.2600000000000011</v>
      </c>
      <c r="P718" s="939"/>
      <c r="Q718" s="1053">
        <v>13408.776285830107</v>
      </c>
      <c r="R718" s="866"/>
      <c r="S718" s="952"/>
    </row>
    <row r="719" spans="1:19" ht="30">
      <c r="A719" s="275"/>
      <c r="B719" s="864"/>
      <c r="C719" s="883" t="s">
        <v>2078</v>
      </c>
      <c r="D719" s="868"/>
      <c r="E719" s="901"/>
      <c r="F719" s="868"/>
      <c r="G719" s="912"/>
      <c r="H719" s="912"/>
      <c r="I719" s="912"/>
      <c r="J719" s="933"/>
      <c r="K719" s="964"/>
      <c r="L719" s="933"/>
      <c r="M719" s="922"/>
      <c r="N719" s="940">
        <v>5.6219999999999999</v>
      </c>
      <c r="O719" s="940">
        <v>4.4099999999999984</v>
      </c>
      <c r="P719" s="940"/>
      <c r="Q719" s="1054">
        <v>13408.776285830107</v>
      </c>
      <c r="R719" s="869"/>
      <c r="S719" s="951"/>
    </row>
    <row r="720" spans="1:19" ht="14.25">
      <c r="A720" s="275"/>
      <c r="B720" s="864"/>
      <c r="C720" s="884" t="s">
        <v>2107</v>
      </c>
      <c r="D720" s="867" t="s">
        <v>192</v>
      </c>
      <c r="E720" s="900" t="s">
        <v>657</v>
      </c>
      <c r="F720" s="867"/>
      <c r="G720" s="911" t="s">
        <v>194</v>
      </c>
      <c r="H720" s="910" t="s">
        <v>194</v>
      </c>
      <c r="I720" s="911" t="s">
        <v>176</v>
      </c>
      <c r="J720" s="932" t="s">
        <v>172</v>
      </c>
      <c r="K720" s="963" t="s">
        <v>173</v>
      </c>
      <c r="L720" s="932" t="s">
        <v>655</v>
      </c>
      <c r="M720" s="921" t="s">
        <v>656</v>
      </c>
      <c r="N720" s="939">
        <v>1</v>
      </c>
      <c r="O720" s="939">
        <v>1</v>
      </c>
      <c r="P720" s="939"/>
      <c r="Q720" s="1053">
        <v>373</v>
      </c>
      <c r="R720" s="866"/>
      <c r="S720" s="952"/>
    </row>
    <row r="721" spans="1:19" ht="15">
      <c r="A721" s="275"/>
      <c r="B721" s="864"/>
      <c r="C721" s="884"/>
      <c r="D721" s="865"/>
      <c r="E721" s="897" t="s">
        <v>658</v>
      </c>
      <c r="F721" s="868"/>
      <c r="G721" s="912"/>
      <c r="H721" s="912"/>
      <c r="I721" s="912"/>
      <c r="J721" s="933"/>
      <c r="K721" s="964"/>
      <c r="L721" s="933"/>
      <c r="M721" s="922"/>
      <c r="N721" s="940">
        <v>1</v>
      </c>
      <c r="O721" s="940">
        <v>1</v>
      </c>
      <c r="P721" s="940">
        <v>0</v>
      </c>
      <c r="Q721" s="1054">
        <v>373</v>
      </c>
      <c r="R721" s="869"/>
      <c r="S721" s="951"/>
    </row>
    <row r="722" spans="1:19" ht="15">
      <c r="A722" s="275"/>
      <c r="B722" s="864"/>
      <c r="C722" s="886"/>
      <c r="D722" s="892" t="s">
        <v>204</v>
      </c>
      <c r="E722" s="899"/>
      <c r="F722" s="865"/>
      <c r="G722" s="910"/>
      <c r="H722" s="910"/>
      <c r="I722" s="910"/>
      <c r="J722" s="932"/>
      <c r="K722" s="965"/>
      <c r="L722" s="932"/>
      <c r="M722" s="923"/>
      <c r="N722" s="939">
        <v>1</v>
      </c>
      <c r="O722" s="939">
        <v>1</v>
      </c>
      <c r="P722" s="939"/>
      <c r="Q722" s="1053">
        <v>373</v>
      </c>
      <c r="R722" s="866"/>
      <c r="S722" s="952"/>
    </row>
    <row r="723" spans="1:19" ht="30">
      <c r="A723" s="275"/>
      <c r="B723" s="870"/>
      <c r="C723" s="883" t="s">
        <v>2108</v>
      </c>
      <c r="D723" s="868"/>
      <c r="E723" s="901"/>
      <c r="F723" s="868"/>
      <c r="G723" s="912"/>
      <c r="H723" s="912"/>
      <c r="I723" s="912"/>
      <c r="J723" s="933"/>
      <c r="K723" s="964"/>
      <c r="L723" s="933"/>
      <c r="M723" s="922"/>
      <c r="N723" s="940">
        <v>1</v>
      </c>
      <c r="O723" s="940">
        <v>1</v>
      </c>
      <c r="P723" s="940"/>
      <c r="Q723" s="1054">
        <v>373</v>
      </c>
      <c r="R723" s="869"/>
      <c r="S723" s="951"/>
    </row>
    <row r="724" spans="1:19" ht="15">
      <c r="A724" s="275"/>
      <c r="B724" s="871" t="s">
        <v>693</v>
      </c>
      <c r="C724" s="887"/>
      <c r="D724" s="872"/>
      <c r="E724" s="902"/>
      <c r="F724" s="872"/>
      <c r="G724" s="913"/>
      <c r="H724" s="913"/>
      <c r="I724" s="913"/>
      <c r="J724" s="934"/>
      <c r="K724" s="966"/>
      <c r="L724" s="934"/>
      <c r="M724" s="924"/>
      <c r="N724" s="941">
        <v>1541.3010000000036</v>
      </c>
      <c r="O724" s="941">
        <v>1460.6169999999984</v>
      </c>
      <c r="P724" s="941"/>
      <c r="Q724" s="1055">
        <v>10277962.695285829</v>
      </c>
      <c r="R724" s="873"/>
      <c r="S724" s="953"/>
    </row>
    <row r="725" spans="1:19" ht="15">
      <c r="A725" s="275"/>
      <c r="B725" s="874" t="s">
        <v>69</v>
      </c>
      <c r="C725" s="884" t="s">
        <v>1744</v>
      </c>
      <c r="D725" s="867" t="s">
        <v>192</v>
      </c>
      <c r="E725" s="898" t="s">
        <v>1745</v>
      </c>
      <c r="F725" s="867" t="s">
        <v>219</v>
      </c>
      <c r="G725" s="909" t="s">
        <v>194</v>
      </c>
      <c r="H725" s="910" t="s">
        <v>194</v>
      </c>
      <c r="I725" s="909" t="s">
        <v>176</v>
      </c>
      <c r="J725" s="932" t="s">
        <v>238</v>
      </c>
      <c r="K725" s="962" t="s">
        <v>173</v>
      </c>
      <c r="L725" s="932" t="s">
        <v>1746</v>
      </c>
      <c r="M725" s="920" t="s">
        <v>1747</v>
      </c>
      <c r="N725" s="939">
        <v>225</v>
      </c>
      <c r="O725" s="939">
        <v>235.31000000000006</v>
      </c>
      <c r="P725" s="939"/>
      <c r="Q725" s="1053">
        <v>1131030.0460000001</v>
      </c>
      <c r="R725" s="866"/>
      <c r="S725" s="952"/>
    </row>
    <row r="726" spans="1:19" ht="14.25">
      <c r="A726" s="275"/>
      <c r="B726" s="864"/>
      <c r="C726" s="884"/>
      <c r="D726" s="865"/>
      <c r="E726" s="895"/>
      <c r="F726" s="867" t="s">
        <v>274</v>
      </c>
      <c r="G726" s="909" t="s">
        <v>194</v>
      </c>
      <c r="H726" s="910" t="s">
        <v>194</v>
      </c>
      <c r="I726" s="909" t="s">
        <v>176</v>
      </c>
      <c r="J726" s="932" t="s">
        <v>238</v>
      </c>
      <c r="K726" s="962" t="s">
        <v>173</v>
      </c>
      <c r="L726" s="932" t="s">
        <v>1746</v>
      </c>
      <c r="M726" s="920" t="s">
        <v>1747</v>
      </c>
      <c r="N726" s="939">
        <v>225</v>
      </c>
      <c r="O726" s="939">
        <v>235.04000000000005</v>
      </c>
      <c r="P726" s="939"/>
      <c r="Q726" s="1053">
        <v>1117682.2110000001</v>
      </c>
      <c r="R726" s="866"/>
      <c r="S726" s="952"/>
    </row>
    <row r="727" spans="1:19" ht="14.25">
      <c r="A727" s="275"/>
      <c r="B727" s="864"/>
      <c r="C727" s="884"/>
      <c r="D727" s="865"/>
      <c r="E727" s="896"/>
      <c r="F727" s="867" t="s">
        <v>829</v>
      </c>
      <c r="G727" s="911" t="s">
        <v>194</v>
      </c>
      <c r="H727" s="910" t="s">
        <v>194</v>
      </c>
      <c r="I727" s="911" t="s">
        <v>176</v>
      </c>
      <c r="J727" s="932" t="s">
        <v>238</v>
      </c>
      <c r="K727" s="963" t="s">
        <v>173</v>
      </c>
      <c r="L727" s="932" t="s">
        <v>1746</v>
      </c>
      <c r="M727" s="921" t="s">
        <v>1747</v>
      </c>
      <c r="N727" s="939">
        <v>6</v>
      </c>
      <c r="O727" s="939">
        <v>6.3899999999999979</v>
      </c>
      <c r="P727" s="939"/>
      <c r="Q727" s="1053">
        <v>48751.403000000006</v>
      </c>
      <c r="R727" s="866"/>
      <c r="S727" s="952"/>
    </row>
    <row r="728" spans="1:19" ht="15">
      <c r="A728" s="275"/>
      <c r="B728" s="864"/>
      <c r="C728" s="884"/>
      <c r="D728" s="865"/>
      <c r="E728" s="897" t="s">
        <v>1748</v>
      </c>
      <c r="F728" s="868"/>
      <c r="G728" s="912"/>
      <c r="H728" s="912"/>
      <c r="I728" s="912"/>
      <c r="J728" s="933"/>
      <c r="K728" s="964"/>
      <c r="L728" s="933"/>
      <c r="M728" s="922"/>
      <c r="N728" s="940">
        <v>456</v>
      </c>
      <c r="O728" s="940">
        <v>476.74000000000018</v>
      </c>
      <c r="P728" s="940">
        <v>476.74</v>
      </c>
      <c r="Q728" s="1054">
        <v>2297463.66</v>
      </c>
      <c r="R728" s="869"/>
      <c r="S728" s="951"/>
    </row>
    <row r="729" spans="1:19" ht="15">
      <c r="A729" s="275"/>
      <c r="B729" s="864"/>
      <c r="C729" s="886"/>
      <c r="D729" s="892" t="s">
        <v>204</v>
      </c>
      <c r="E729" s="899"/>
      <c r="F729" s="865"/>
      <c r="G729" s="910"/>
      <c r="H729" s="910"/>
      <c r="I729" s="910"/>
      <c r="J729" s="932"/>
      <c r="K729" s="965"/>
      <c r="L729" s="932"/>
      <c r="M729" s="923"/>
      <c r="N729" s="939">
        <v>456</v>
      </c>
      <c r="O729" s="939">
        <v>476.74000000000018</v>
      </c>
      <c r="P729" s="939"/>
      <c r="Q729" s="1053">
        <v>2297463.66</v>
      </c>
      <c r="R729" s="866"/>
      <c r="S729" s="952"/>
    </row>
    <row r="730" spans="1:19" ht="30">
      <c r="A730" s="275"/>
      <c r="B730" s="864"/>
      <c r="C730" s="883" t="s">
        <v>1749</v>
      </c>
      <c r="D730" s="868"/>
      <c r="E730" s="901"/>
      <c r="F730" s="868"/>
      <c r="G730" s="912"/>
      <c r="H730" s="912"/>
      <c r="I730" s="912"/>
      <c r="J730" s="933"/>
      <c r="K730" s="964"/>
      <c r="L730" s="933"/>
      <c r="M730" s="922"/>
      <c r="N730" s="940">
        <v>456</v>
      </c>
      <c r="O730" s="940">
        <v>476.74000000000018</v>
      </c>
      <c r="P730" s="940"/>
      <c r="Q730" s="1054">
        <v>2297463.66</v>
      </c>
      <c r="R730" s="869"/>
      <c r="S730" s="951"/>
    </row>
    <row r="731" spans="1:19" ht="14.25">
      <c r="A731" s="275"/>
      <c r="B731" s="864"/>
      <c r="C731" s="884" t="s">
        <v>699</v>
      </c>
      <c r="D731" s="867" t="s">
        <v>167</v>
      </c>
      <c r="E731" s="900" t="s">
        <v>700</v>
      </c>
      <c r="F731" s="867"/>
      <c r="G731" s="911" t="s">
        <v>170</v>
      </c>
      <c r="H731" s="910" t="s">
        <v>170</v>
      </c>
      <c r="I731" s="911" t="s">
        <v>171</v>
      </c>
      <c r="J731" s="932" t="s">
        <v>172</v>
      </c>
      <c r="K731" s="963" t="s">
        <v>173</v>
      </c>
      <c r="L731" s="932" t="s">
        <v>701</v>
      </c>
      <c r="M731" s="921" t="s">
        <v>702</v>
      </c>
      <c r="N731" s="939">
        <v>0.68300000000000027</v>
      </c>
      <c r="O731" s="939">
        <v>0.6150000000000001</v>
      </c>
      <c r="P731" s="939"/>
      <c r="Q731" s="1053">
        <v>0</v>
      </c>
      <c r="R731" s="866"/>
      <c r="S731" s="952"/>
    </row>
    <row r="732" spans="1:19" ht="15">
      <c r="A732" s="275"/>
      <c r="B732" s="864"/>
      <c r="C732" s="884"/>
      <c r="D732" s="865"/>
      <c r="E732" s="897" t="s">
        <v>703</v>
      </c>
      <c r="F732" s="868"/>
      <c r="G732" s="912"/>
      <c r="H732" s="912"/>
      <c r="I732" s="912"/>
      <c r="J732" s="933"/>
      <c r="K732" s="964"/>
      <c r="L732" s="933"/>
      <c r="M732" s="922"/>
      <c r="N732" s="940">
        <v>0.68300000000000027</v>
      </c>
      <c r="O732" s="940">
        <v>0.6150000000000001</v>
      </c>
      <c r="P732" s="940">
        <v>0</v>
      </c>
      <c r="Q732" s="1054">
        <v>0</v>
      </c>
      <c r="R732" s="869"/>
      <c r="S732" s="951"/>
    </row>
    <row r="733" spans="1:19" ht="15">
      <c r="A733" s="275"/>
      <c r="B733" s="864"/>
      <c r="C733" s="886"/>
      <c r="D733" s="892" t="s">
        <v>191</v>
      </c>
      <c r="E733" s="899"/>
      <c r="F733" s="865"/>
      <c r="G733" s="910"/>
      <c r="H733" s="910"/>
      <c r="I733" s="910"/>
      <c r="J733" s="932"/>
      <c r="K733" s="965"/>
      <c r="L733" s="932"/>
      <c r="M733" s="923"/>
      <c r="N733" s="939">
        <v>0.68300000000000027</v>
      </c>
      <c r="O733" s="939">
        <v>0.6150000000000001</v>
      </c>
      <c r="P733" s="939"/>
      <c r="Q733" s="1053">
        <v>0</v>
      </c>
      <c r="R733" s="866"/>
      <c r="S733" s="952"/>
    </row>
    <row r="734" spans="1:19" ht="30">
      <c r="A734" s="275"/>
      <c r="B734" s="864"/>
      <c r="C734" s="883" t="s">
        <v>704</v>
      </c>
      <c r="D734" s="868"/>
      <c r="E734" s="901"/>
      <c r="F734" s="868"/>
      <c r="G734" s="912"/>
      <c r="H734" s="912"/>
      <c r="I734" s="912"/>
      <c r="J734" s="933"/>
      <c r="K734" s="964"/>
      <c r="L734" s="933"/>
      <c r="M734" s="922"/>
      <c r="N734" s="940">
        <v>0.68300000000000027</v>
      </c>
      <c r="O734" s="940">
        <v>0.6150000000000001</v>
      </c>
      <c r="P734" s="940"/>
      <c r="Q734" s="1054">
        <v>0</v>
      </c>
      <c r="R734" s="869"/>
      <c r="S734" s="951"/>
    </row>
    <row r="735" spans="1:19" ht="14.25">
      <c r="A735" s="275"/>
      <c r="B735" s="864"/>
      <c r="C735" s="884" t="s">
        <v>2109</v>
      </c>
      <c r="D735" s="867" t="s">
        <v>192</v>
      </c>
      <c r="E735" s="898" t="s">
        <v>1948</v>
      </c>
      <c r="F735" s="867" t="s">
        <v>1071</v>
      </c>
      <c r="G735" s="909" t="s">
        <v>194</v>
      </c>
      <c r="H735" s="910" t="s">
        <v>194</v>
      </c>
      <c r="I735" s="909" t="s">
        <v>176</v>
      </c>
      <c r="J735" s="932" t="s">
        <v>238</v>
      </c>
      <c r="K735" s="962" t="s">
        <v>173</v>
      </c>
      <c r="L735" s="932" t="s">
        <v>1949</v>
      </c>
      <c r="M735" s="920" t="s">
        <v>1950</v>
      </c>
      <c r="N735" s="939">
        <v>6.5610000000000008</v>
      </c>
      <c r="O735" s="939">
        <v>6.4669999999999979</v>
      </c>
      <c r="P735" s="939"/>
      <c r="Q735" s="1053">
        <v>45455.287000000004</v>
      </c>
      <c r="R735" s="866"/>
      <c r="S735" s="952"/>
    </row>
    <row r="736" spans="1:19" ht="14.25">
      <c r="A736" s="275"/>
      <c r="B736" s="864"/>
      <c r="C736" s="884"/>
      <c r="D736" s="865"/>
      <c r="E736" s="895"/>
      <c r="F736" s="867" t="s">
        <v>1951</v>
      </c>
      <c r="G736" s="909" t="s">
        <v>194</v>
      </c>
      <c r="H736" s="910" t="s">
        <v>194</v>
      </c>
      <c r="I736" s="909" t="s">
        <v>176</v>
      </c>
      <c r="J736" s="932" t="s">
        <v>238</v>
      </c>
      <c r="K736" s="962" t="s">
        <v>173</v>
      </c>
      <c r="L736" s="932" t="s">
        <v>1949</v>
      </c>
      <c r="M736" s="920" t="s">
        <v>1950</v>
      </c>
      <c r="N736" s="939">
        <v>6.5610000000000008</v>
      </c>
      <c r="O736" s="939">
        <v>6.4669999999999979</v>
      </c>
      <c r="P736" s="939"/>
      <c r="Q736" s="1053">
        <v>45691.957999999999</v>
      </c>
      <c r="R736" s="866"/>
      <c r="S736" s="952"/>
    </row>
    <row r="737" spans="1:19" ht="14.25">
      <c r="A737" s="275"/>
      <c r="B737" s="864"/>
      <c r="C737" s="884"/>
      <c r="D737" s="865"/>
      <c r="E737" s="896"/>
      <c r="F737" s="867" t="s">
        <v>1952</v>
      </c>
      <c r="G737" s="911" t="s">
        <v>194</v>
      </c>
      <c r="H737" s="910" t="s">
        <v>194</v>
      </c>
      <c r="I737" s="911" t="s">
        <v>176</v>
      </c>
      <c r="J737" s="932" t="s">
        <v>238</v>
      </c>
      <c r="K737" s="963" t="s">
        <v>173</v>
      </c>
      <c r="L737" s="932" t="s">
        <v>1949</v>
      </c>
      <c r="M737" s="921" t="s">
        <v>1950</v>
      </c>
      <c r="N737" s="939">
        <v>6.5610000000000008</v>
      </c>
      <c r="O737" s="939">
        <v>6.4669999999999979</v>
      </c>
      <c r="P737" s="939"/>
      <c r="Q737" s="1053">
        <v>48724.970000000008</v>
      </c>
      <c r="R737" s="866"/>
      <c r="S737" s="952"/>
    </row>
    <row r="738" spans="1:19" ht="15">
      <c r="A738" s="275"/>
      <c r="B738" s="864"/>
      <c r="C738" s="884"/>
      <c r="D738" s="865"/>
      <c r="E738" s="897" t="s">
        <v>1953</v>
      </c>
      <c r="F738" s="868"/>
      <c r="G738" s="912"/>
      <c r="H738" s="912"/>
      <c r="I738" s="912"/>
      <c r="J738" s="933"/>
      <c r="K738" s="964"/>
      <c r="L738" s="933"/>
      <c r="M738" s="922"/>
      <c r="N738" s="940">
        <v>19.682999999999989</v>
      </c>
      <c r="O738" s="940">
        <v>19.400999999999996</v>
      </c>
      <c r="P738" s="940">
        <v>19.606000000000002</v>
      </c>
      <c r="Q738" s="1054">
        <v>139872.215</v>
      </c>
      <c r="R738" s="869"/>
      <c r="S738" s="951"/>
    </row>
    <row r="739" spans="1:19" ht="15">
      <c r="A739" s="275"/>
      <c r="B739" s="864"/>
      <c r="C739" s="886"/>
      <c r="D739" s="892" t="s">
        <v>204</v>
      </c>
      <c r="E739" s="899"/>
      <c r="F739" s="865"/>
      <c r="G739" s="910"/>
      <c r="H739" s="910"/>
      <c r="I739" s="910"/>
      <c r="J739" s="932"/>
      <c r="K739" s="965"/>
      <c r="L739" s="932"/>
      <c r="M739" s="923"/>
      <c r="N739" s="939">
        <v>19.682999999999989</v>
      </c>
      <c r="O739" s="939">
        <v>19.400999999999996</v>
      </c>
      <c r="P739" s="939"/>
      <c r="Q739" s="1053">
        <v>139872.215</v>
      </c>
      <c r="R739" s="866"/>
      <c r="S739" s="952"/>
    </row>
    <row r="740" spans="1:19" ht="15">
      <c r="A740" s="275"/>
      <c r="B740" s="864"/>
      <c r="C740" s="883" t="s">
        <v>2110</v>
      </c>
      <c r="D740" s="868"/>
      <c r="E740" s="901"/>
      <c r="F740" s="868"/>
      <c r="G740" s="912"/>
      <c r="H740" s="912"/>
      <c r="I740" s="912"/>
      <c r="J740" s="933"/>
      <c r="K740" s="964"/>
      <c r="L740" s="933"/>
      <c r="M740" s="922"/>
      <c r="N740" s="940">
        <v>19.682999999999989</v>
      </c>
      <c r="O740" s="940">
        <v>19.400999999999996</v>
      </c>
      <c r="P740" s="940"/>
      <c r="Q740" s="1054">
        <v>139872.215</v>
      </c>
      <c r="R740" s="869"/>
      <c r="S740" s="951"/>
    </row>
    <row r="741" spans="1:19" ht="14.25">
      <c r="A741" s="275"/>
      <c r="B741" s="864"/>
      <c r="C741" s="884" t="s">
        <v>2071</v>
      </c>
      <c r="D741" s="867" t="s">
        <v>167</v>
      </c>
      <c r="E741" s="898" t="s">
        <v>694</v>
      </c>
      <c r="F741" s="867"/>
      <c r="G741" s="909" t="s">
        <v>170</v>
      </c>
      <c r="H741" s="910" t="s">
        <v>170</v>
      </c>
      <c r="I741" s="909" t="s">
        <v>171</v>
      </c>
      <c r="J741" s="932" t="s">
        <v>172</v>
      </c>
      <c r="K741" s="962" t="s">
        <v>173</v>
      </c>
      <c r="L741" s="932" t="s">
        <v>695</v>
      </c>
      <c r="M741" s="920" t="s">
        <v>242</v>
      </c>
      <c r="N741" s="939">
        <v>2.1900000000000004</v>
      </c>
      <c r="O741" s="939">
        <v>1.5</v>
      </c>
      <c r="P741" s="939"/>
      <c r="Q741" s="1053">
        <v>0</v>
      </c>
      <c r="R741" s="866"/>
      <c r="S741" s="952"/>
    </row>
    <row r="742" spans="1:19" ht="14.25">
      <c r="A742" s="275"/>
      <c r="B742" s="864"/>
      <c r="C742" s="884"/>
      <c r="D742" s="865"/>
      <c r="E742" s="896"/>
      <c r="F742" s="865"/>
      <c r="G742" s="911"/>
      <c r="H742" s="910"/>
      <c r="I742" s="911"/>
      <c r="J742" s="932"/>
      <c r="K742" s="963"/>
      <c r="L742" s="932"/>
      <c r="M742" s="921"/>
      <c r="N742" s="939"/>
      <c r="O742" s="939"/>
      <c r="P742" s="939"/>
      <c r="Q742" s="1053"/>
      <c r="R742" s="866" t="s">
        <v>178</v>
      </c>
      <c r="S742" s="952">
        <v>0</v>
      </c>
    </row>
    <row r="743" spans="1:19" ht="15">
      <c r="A743" s="275"/>
      <c r="B743" s="864"/>
      <c r="C743" s="884"/>
      <c r="D743" s="865"/>
      <c r="E743" s="897" t="s">
        <v>696</v>
      </c>
      <c r="F743" s="868"/>
      <c r="G743" s="912"/>
      <c r="H743" s="912"/>
      <c r="I743" s="912"/>
      <c r="J743" s="933"/>
      <c r="K743" s="964"/>
      <c r="L743" s="933"/>
      <c r="M743" s="922"/>
      <c r="N743" s="940">
        <v>2.1900000000000004</v>
      </c>
      <c r="O743" s="940">
        <v>1.5</v>
      </c>
      <c r="P743" s="940">
        <v>0</v>
      </c>
      <c r="Q743" s="1054">
        <v>0</v>
      </c>
      <c r="R743" s="869"/>
      <c r="S743" s="951"/>
    </row>
    <row r="744" spans="1:19" ht="15">
      <c r="A744" s="275"/>
      <c r="B744" s="864"/>
      <c r="C744" s="884"/>
      <c r="D744" s="892" t="s">
        <v>191</v>
      </c>
      <c r="E744" s="899"/>
      <c r="F744" s="865"/>
      <c r="G744" s="910"/>
      <c r="H744" s="910"/>
      <c r="I744" s="910"/>
      <c r="J744" s="932"/>
      <c r="K744" s="965"/>
      <c r="L744" s="932"/>
      <c r="M744" s="923"/>
      <c r="N744" s="939">
        <v>2.1900000000000004</v>
      </c>
      <c r="O744" s="939">
        <v>1.5</v>
      </c>
      <c r="P744" s="939"/>
      <c r="Q744" s="1053">
        <v>0</v>
      </c>
      <c r="R744" s="866"/>
      <c r="S744" s="952"/>
    </row>
    <row r="745" spans="1:19" ht="14.25">
      <c r="A745" s="275"/>
      <c r="B745" s="864"/>
      <c r="C745" s="884"/>
      <c r="D745" s="867" t="s">
        <v>192</v>
      </c>
      <c r="E745" s="900" t="s">
        <v>697</v>
      </c>
      <c r="F745" s="867"/>
      <c r="G745" s="911" t="s">
        <v>194</v>
      </c>
      <c r="H745" s="910" t="s">
        <v>194</v>
      </c>
      <c r="I745" s="911" t="s">
        <v>171</v>
      </c>
      <c r="J745" s="932" t="s">
        <v>172</v>
      </c>
      <c r="K745" s="963" t="s">
        <v>173</v>
      </c>
      <c r="L745" s="932" t="s">
        <v>695</v>
      </c>
      <c r="M745" s="921" t="s">
        <v>242</v>
      </c>
      <c r="N745" s="939">
        <v>4.3</v>
      </c>
      <c r="O745" s="939">
        <v>4.3</v>
      </c>
      <c r="P745" s="939"/>
      <c r="Q745" s="1053">
        <v>27666.898000000005</v>
      </c>
      <c r="R745" s="866"/>
      <c r="S745" s="952"/>
    </row>
    <row r="746" spans="1:19" ht="15">
      <c r="A746" s="275"/>
      <c r="B746" s="864"/>
      <c r="C746" s="884"/>
      <c r="D746" s="865"/>
      <c r="E746" s="897" t="s">
        <v>698</v>
      </c>
      <c r="F746" s="868"/>
      <c r="G746" s="912"/>
      <c r="H746" s="912"/>
      <c r="I746" s="912"/>
      <c r="J746" s="933"/>
      <c r="K746" s="964"/>
      <c r="L746" s="933"/>
      <c r="M746" s="922"/>
      <c r="N746" s="940">
        <v>4.3</v>
      </c>
      <c r="O746" s="940">
        <v>4.3</v>
      </c>
      <c r="P746" s="940">
        <v>4.43</v>
      </c>
      <c r="Q746" s="1054">
        <v>27666.898000000005</v>
      </c>
      <c r="R746" s="869"/>
      <c r="S746" s="951"/>
    </row>
    <row r="747" spans="1:19" ht="15">
      <c r="A747" s="275"/>
      <c r="B747" s="864"/>
      <c r="C747" s="886"/>
      <c r="D747" s="892" t="s">
        <v>204</v>
      </c>
      <c r="E747" s="899"/>
      <c r="F747" s="865"/>
      <c r="G747" s="910"/>
      <c r="H747" s="910"/>
      <c r="I747" s="910"/>
      <c r="J747" s="932"/>
      <c r="K747" s="965"/>
      <c r="L747" s="932"/>
      <c r="M747" s="923"/>
      <c r="N747" s="939">
        <v>4.3</v>
      </c>
      <c r="O747" s="939">
        <v>4.3</v>
      </c>
      <c r="P747" s="939"/>
      <c r="Q747" s="1053">
        <v>27666.898000000005</v>
      </c>
      <c r="R747" s="866"/>
      <c r="S747" s="952"/>
    </row>
    <row r="748" spans="1:19" ht="15">
      <c r="A748" s="275"/>
      <c r="B748" s="864"/>
      <c r="C748" s="883" t="s">
        <v>2072</v>
      </c>
      <c r="D748" s="868"/>
      <c r="E748" s="901"/>
      <c r="F748" s="868"/>
      <c r="G748" s="912"/>
      <c r="H748" s="912"/>
      <c r="I748" s="912"/>
      <c r="J748" s="933"/>
      <c r="K748" s="964"/>
      <c r="L748" s="933"/>
      <c r="M748" s="922"/>
      <c r="N748" s="940">
        <v>6.4900000000000011</v>
      </c>
      <c r="O748" s="940">
        <v>5.8000000000000007</v>
      </c>
      <c r="P748" s="940"/>
      <c r="Q748" s="1054">
        <v>27666.898000000005</v>
      </c>
      <c r="R748" s="869"/>
      <c r="S748" s="951"/>
    </row>
    <row r="749" spans="1:19" ht="14.25">
      <c r="A749" s="275"/>
      <c r="B749" s="864"/>
      <c r="C749" s="884" t="s">
        <v>2259</v>
      </c>
      <c r="D749" s="867" t="s">
        <v>192</v>
      </c>
      <c r="E749" s="898" t="s">
        <v>2260</v>
      </c>
      <c r="F749" s="867" t="s">
        <v>207</v>
      </c>
      <c r="G749" s="909" t="s">
        <v>194</v>
      </c>
      <c r="H749" s="910" t="s">
        <v>194</v>
      </c>
      <c r="I749" s="909" t="s">
        <v>176</v>
      </c>
      <c r="J749" s="932" t="s">
        <v>238</v>
      </c>
      <c r="K749" s="962" t="s">
        <v>173</v>
      </c>
      <c r="L749" s="932" t="s">
        <v>1949</v>
      </c>
      <c r="M749" s="920" t="s">
        <v>2261</v>
      </c>
      <c r="N749" s="939">
        <v>9.5</v>
      </c>
      <c r="O749" s="939">
        <v>9.5</v>
      </c>
      <c r="P749" s="939"/>
      <c r="Q749" s="1053">
        <v>4120.1190224999973</v>
      </c>
      <c r="R749" s="866"/>
      <c r="S749" s="952"/>
    </row>
    <row r="750" spans="1:19" ht="14.25">
      <c r="A750" s="275"/>
      <c r="B750" s="864"/>
      <c r="C750" s="884"/>
      <c r="D750" s="865"/>
      <c r="E750" s="896"/>
      <c r="F750" s="867" t="s">
        <v>208</v>
      </c>
      <c r="G750" s="911" t="s">
        <v>194</v>
      </c>
      <c r="H750" s="910" t="s">
        <v>194</v>
      </c>
      <c r="I750" s="911" t="s">
        <v>176</v>
      </c>
      <c r="J750" s="932" t="s">
        <v>238</v>
      </c>
      <c r="K750" s="963" t="s">
        <v>173</v>
      </c>
      <c r="L750" s="932" t="s">
        <v>1949</v>
      </c>
      <c r="M750" s="921" t="s">
        <v>2261</v>
      </c>
      <c r="N750" s="939">
        <v>9.5</v>
      </c>
      <c r="O750" s="939">
        <v>9.5</v>
      </c>
      <c r="P750" s="939"/>
      <c r="Q750" s="1053">
        <v>2994.7618349999984</v>
      </c>
      <c r="R750" s="866"/>
      <c r="S750" s="952"/>
    </row>
    <row r="751" spans="1:19" ht="15">
      <c r="A751" s="275"/>
      <c r="B751" s="864"/>
      <c r="C751" s="884"/>
      <c r="D751" s="865"/>
      <c r="E751" s="897" t="s">
        <v>2262</v>
      </c>
      <c r="F751" s="868"/>
      <c r="G751" s="912"/>
      <c r="H751" s="912"/>
      <c r="I751" s="912"/>
      <c r="J751" s="933"/>
      <c r="K751" s="964"/>
      <c r="L751" s="933"/>
      <c r="M751" s="922"/>
      <c r="N751" s="940">
        <v>19</v>
      </c>
      <c r="O751" s="940">
        <v>19</v>
      </c>
      <c r="P751" s="940">
        <v>24.065999999999999</v>
      </c>
      <c r="Q751" s="1054">
        <v>7114.8808574999957</v>
      </c>
      <c r="R751" s="869"/>
      <c r="S751" s="951"/>
    </row>
    <row r="752" spans="1:19" ht="14.25">
      <c r="A752" s="275"/>
      <c r="B752" s="864"/>
      <c r="C752" s="884"/>
      <c r="D752" s="865"/>
      <c r="E752" s="898" t="s">
        <v>2263</v>
      </c>
      <c r="F752" s="867" t="s">
        <v>207</v>
      </c>
      <c r="G752" s="909" t="s">
        <v>194</v>
      </c>
      <c r="H752" s="910" t="s">
        <v>194</v>
      </c>
      <c r="I752" s="909" t="s">
        <v>176</v>
      </c>
      <c r="J752" s="932" t="s">
        <v>238</v>
      </c>
      <c r="K752" s="962" t="s">
        <v>173</v>
      </c>
      <c r="L752" s="932" t="s">
        <v>1949</v>
      </c>
      <c r="M752" s="920" t="s">
        <v>2261</v>
      </c>
      <c r="N752" s="939">
        <v>4.2</v>
      </c>
      <c r="O752" s="939">
        <v>4.2</v>
      </c>
      <c r="P752" s="939"/>
      <c r="Q752" s="1053">
        <v>4542.620000000009</v>
      </c>
      <c r="R752" s="866"/>
      <c r="S752" s="952"/>
    </row>
    <row r="753" spans="1:19" ht="14.25">
      <c r="A753" s="275"/>
      <c r="B753" s="864"/>
      <c r="C753" s="884"/>
      <c r="D753" s="865"/>
      <c r="E753" s="896"/>
      <c r="F753" s="867" t="s">
        <v>208</v>
      </c>
      <c r="G753" s="911" t="s">
        <v>194</v>
      </c>
      <c r="H753" s="910" t="s">
        <v>194</v>
      </c>
      <c r="I753" s="911" t="s">
        <v>176</v>
      </c>
      <c r="J753" s="932" t="s">
        <v>238</v>
      </c>
      <c r="K753" s="963" t="s">
        <v>173</v>
      </c>
      <c r="L753" s="932" t="s">
        <v>1949</v>
      </c>
      <c r="M753" s="921" t="s">
        <v>2261</v>
      </c>
      <c r="N753" s="939">
        <v>4.2</v>
      </c>
      <c r="O753" s="939">
        <v>4.2</v>
      </c>
      <c r="P753" s="939"/>
      <c r="Q753" s="1053">
        <v>4537.6146075000006</v>
      </c>
      <c r="R753" s="866"/>
      <c r="S753" s="952"/>
    </row>
    <row r="754" spans="1:19" ht="15">
      <c r="A754" s="275"/>
      <c r="B754" s="864"/>
      <c r="C754" s="884"/>
      <c r="D754" s="865"/>
      <c r="E754" s="897" t="s">
        <v>2264</v>
      </c>
      <c r="F754" s="868"/>
      <c r="G754" s="912"/>
      <c r="H754" s="912"/>
      <c r="I754" s="912"/>
      <c r="J754" s="933"/>
      <c r="K754" s="964"/>
      <c r="L754" s="933"/>
      <c r="M754" s="922"/>
      <c r="N754" s="940">
        <v>8.4</v>
      </c>
      <c r="O754" s="940">
        <v>8.4</v>
      </c>
      <c r="P754" s="940">
        <v>8.9920000000000009</v>
      </c>
      <c r="Q754" s="1054">
        <v>9080.2346075000096</v>
      </c>
      <c r="R754" s="869"/>
      <c r="S754" s="951"/>
    </row>
    <row r="755" spans="1:19" ht="15">
      <c r="A755" s="275"/>
      <c r="B755" s="864"/>
      <c r="C755" s="886"/>
      <c r="D755" s="892" t="s">
        <v>204</v>
      </c>
      <c r="E755" s="899"/>
      <c r="F755" s="865"/>
      <c r="G755" s="910"/>
      <c r="H755" s="910"/>
      <c r="I755" s="910"/>
      <c r="J755" s="932"/>
      <c r="K755" s="965"/>
      <c r="L755" s="932"/>
      <c r="M755" s="923"/>
      <c r="N755" s="939">
        <v>27.400000000000006</v>
      </c>
      <c r="O755" s="939">
        <v>27.400000000000006</v>
      </c>
      <c r="P755" s="939"/>
      <c r="Q755" s="1053">
        <v>16195.115465000006</v>
      </c>
      <c r="R755" s="866"/>
      <c r="S755" s="952"/>
    </row>
    <row r="756" spans="1:19" ht="15">
      <c r="A756" s="275"/>
      <c r="B756" s="870"/>
      <c r="C756" s="883" t="s">
        <v>2265</v>
      </c>
      <c r="D756" s="868"/>
      <c r="E756" s="901"/>
      <c r="F756" s="868"/>
      <c r="G756" s="912"/>
      <c r="H756" s="912"/>
      <c r="I756" s="912"/>
      <c r="J756" s="933"/>
      <c r="K756" s="964"/>
      <c r="L756" s="933"/>
      <c r="M756" s="922"/>
      <c r="N756" s="940">
        <v>27.400000000000006</v>
      </c>
      <c r="O756" s="940">
        <v>27.400000000000006</v>
      </c>
      <c r="P756" s="940"/>
      <c r="Q756" s="1054">
        <v>16195.115465000006</v>
      </c>
      <c r="R756" s="869"/>
      <c r="S756" s="951"/>
    </row>
    <row r="757" spans="1:19" ht="15">
      <c r="A757" s="275"/>
      <c r="B757" s="871" t="s">
        <v>705</v>
      </c>
      <c r="C757" s="887"/>
      <c r="D757" s="872"/>
      <c r="E757" s="902"/>
      <c r="F757" s="872"/>
      <c r="G757" s="913"/>
      <c r="H757" s="913"/>
      <c r="I757" s="913"/>
      <c r="J757" s="934"/>
      <c r="K757" s="966"/>
      <c r="L757" s="934"/>
      <c r="M757" s="924"/>
      <c r="N757" s="941">
        <v>510.2559999999994</v>
      </c>
      <c r="O757" s="941">
        <v>529.95600000000127</v>
      </c>
      <c r="P757" s="941"/>
      <c r="Q757" s="1055">
        <v>2481197.8884650017</v>
      </c>
      <c r="R757" s="873"/>
      <c r="S757" s="953"/>
    </row>
    <row r="758" spans="1:19" ht="15">
      <c r="A758" s="275"/>
      <c r="B758" s="874" t="s">
        <v>8</v>
      </c>
      <c r="C758" s="884" t="s">
        <v>360</v>
      </c>
      <c r="D758" s="867" t="s">
        <v>167</v>
      </c>
      <c r="E758" s="900" t="s">
        <v>361</v>
      </c>
      <c r="F758" s="867"/>
      <c r="G758" s="911" t="s">
        <v>170</v>
      </c>
      <c r="H758" s="910" t="s">
        <v>170</v>
      </c>
      <c r="I758" s="911" t="s">
        <v>176</v>
      </c>
      <c r="J758" s="932" t="s">
        <v>172</v>
      </c>
      <c r="K758" s="963" t="s">
        <v>173</v>
      </c>
      <c r="L758" s="932" t="s">
        <v>707</v>
      </c>
      <c r="M758" s="921" t="s">
        <v>707</v>
      </c>
      <c r="N758" s="939">
        <v>1.25</v>
      </c>
      <c r="O758" s="939">
        <v>0</v>
      </c>
      <c r="P758" s="939"/>
      <c r="Q758" s="1053">
        <v>0</v>
      </c>
      <c r="R758" s="866"/>
      <c r="S758" s="952"/>
    </row>
    <row r="759" spans="1:19" ht="15">
      <c r="A759" s="275"/>
      <c r="B759" s="864"/>
      <c r="C759" s="884"/>
      <c r="D759" s="865"/>
      <c r="E759" s="897" t="s">
        <v>362</v>
      </c>
      <c r="F759" s="868"/>
      <c r="G759" s="912"/>
      <c r="H759" s="912"/>
      <c r="I759" s="912"/>
      <c r="J759" s="933"/>
      <c r="K759" s="964"/>
      <c r="L759" s="933"/>
      <c r="M759" s="922"/>
      <c r="N759" s="940">
        <v>1.25</v>
      </c>
      <c r="O759" s="940">
        <v>0</v>
      </c>
      <c r="P759" s="940">
        <v>0</v>
      </c>
      <c r="Q759" s="1054">
        <v>0</v>
      </c>
      <c r="R759" s="869"/>
      <c r="S759" s="951"/>
    </row>
    <row r="760" spans="1:19" ht="15">
      <c r="A760" s="275"/>
      <c r="B760" s="864"/>
      <c r="C760" s="886"/>
      <c r="D760" s="892" t="s">
        <v>191</v>
      </c>
      <c r="E760" s="899"/>
      <c r="F760" s="865"/>
      <c r="G760" s="910"/>
      <c r="H760" s="910"/>
      <c r="I760" s="910"/>
      <c r="J760" s="932"/>
      <c r="K760" s="965"/>
      <c r="L760" s="932"/>
      <c r="M760" s="923"/>
      <c r="N760" s="939">
        <v>1.25</v>
      </c>
      <c r="O760" s="939">
        <v>0</v>
      </c>
      <c r="P760" s="939"/>
      <c r="Q760" s="1053">
        <v>0</v>
      </c>
      <c r="R760" s="866"/>
      <c r="S760" s="952"/>
    </row>
    <row r="761" spans="1:19" ht="30">
      <c r="A761" s="275"/>
      <c r="B761" s="864"/>
      <c r="C761" s="883" t="s">
        <v>363</v>
      </c>
      <c r="D761" s="868"/>
      <c r="E761" s="901"/>
      <c r="F761" s="868"/>
      <c r="G761" s="912"/>
      <c r="H761" s="912"/>
      <c r="I761" s="912"/>
      <c r="J761" s="933"/>
      <c r="K761" s="964"/>
      <c r="L761" s="933"/>
      <c r="M761" s="922"/>
      <c r="N761" s="940">
        <v>1.25</v>
      </c>
      <c r="O761" s="940">
        <v>0</v>
      </c>
      <c r="P761" s="940"/>
      <c r="Q761" s="1054">
        <v>0</v>
      </c>
      <c r="R761" s="869"/>
      <c r="S761" s="951"/>
    </row>
    <row r="762" spans="1:19" ht="14.25">
      <c r="A762" s="275"/>
      <c r="B762" s="864"/>
      <c r="C762" s="884" t="s">
        <v>489</v>
      </c>
      <c r="D762" s="867" t="s">
        <v>167</v>
      </c>
      <c r="E762" s="898" t="s">
        <v>1750</v>
      </c>
      <c r="F762" s="867" t="s">
        <v>219</v>
      </c>
      <c r="G762" s="909" t="s">
        <v>170</v>
      </c>
      <c r="H762" s="910" t="s">
        <v>170</v>
      </c>
      <c r="I762" s="909" t="s">
        <v>176</v>
      </c>
      <c r="J762" s="932" t="s">
        <v>172</v>
      </c>
      <c r="K762" s="962" t="s">
        <v>173</v>
      </c>
      <c r="L762" s="932" t="s">
        <v>750</v>
      </c>
      <c r="M762" s="920">
        <v>0</v>
      </c>
      <c r="N762" s="939">
        <v>9.6</v>
      </c>
      <c r="O762" s="939">
        <v>9.3409999999999993</v>
      </c>
      <c r="P762" s="939"/>
      <c r="Q762" s="1053">
        <v>64385.718999999997</v>
      </c>
      <c r="R762" s="866"/>
      <c r="S762" s="952"/>
    </row>
    <row r="763" spans="1:19" ht="14.25">
      <c r="A763" s="275"/>
      <c r="B763" s="864"/>
      <c r="C763" s="884"/>
      <c r="D763" s="865"/>
      <c r="E763" s="895"/>
      <c r="F763" s="865"/>
      <c r="G763" s="909"/>
      <c r="H763" s="910"/>
      <c r="I763" s="909"/>
      <c r="J763" s="932"/>
      <c r="K763" s="962"/>
      <c r="L763" s="932"/>
      <c r="M763" s="920"/>
      <c r="N763" s="939"/>
      <c r="O763" s="939"/>
      <c r="P763" s="939"/>
      <c r="Q763" s="1053"/>
      <c r="R763" s="866" t="s">
        <v>649</v>
      </c>
      <c r="S763" s="952">
        <v>14470825</v>
      </c>
    </row>
    <row r="764" spans="1:19" ht="14.25">
      <c r="A764" s="275"/>
      <c r="B764" s="864"/>
      <c r="C764" s="884"/>
      <c r="D764" s="865"/>
      <c r="E764" s="895"/>
      <c r="F764" s="867" t="s">
        <v>274</v>
      </c>
      <c r="G764" s="909" t="s">
        <v>170</v>
      </c>
      <c r="H764" s="910" t="s">
        <v>170</v>
      </c>
      <c r="I764" s="909" t="s">
        <v>176</v>
      </c>
      <c r="J764" s="932" t="s">
        <v>172</v>
      </c>
      <c r="K764" s="962" t="s">
        <v>173</v>
      </c>
      <c r="L764" s="932" t="s">
        <v>750</v>
      </c>
      <c r="M764" s="920">
        <v>0</v>
      </c>
      <c r="N764" s="939">
        <v>9.6</v>
      </c>
      <c r="O764" s="939">
        <v>9.3409999999999993</v>
      </c>
      <c r="P764" s="939"/>
      <c r="Q764" s="1053">
        <v>61863.97</v>
      </c>
      <c r="R764" s="866"/>
      <c r="S764" s="952"/>
    </row>
    <row r="765" spans="1:19" ht="14.25">
      <c r="A765" s="275"/>
      <c r="B765" s="864"/>
      <c r="C765" s="884"/>
      <c r="D765" s="865"/>
      <c r="E765" s="896"/>
      <c r="F765" s="865"/>
      <c r="G765" s="911"/>
      <c r="H765" s="910"/>
      <c r="I765" s="911"/>
      <c r="J765" s="932"/>
      <c r="K765" s="963"/>
      <c r="L765" s="932"/>
      <c r="M765" s="921"/>
      <c r="N765" s="939"/>
      <c r="O765" s="939"/>
      <c r="P765" s="939"/>
      <c r="Q765" s="1053"/>
      <c r="R765" s="866" t="s">
        <v>649</v>
      </c>
      <c r="S765" s="952">
        <v>14172216</v>
      </c>
    </row>
    <row r="766" spans="1:19" ht="15">
      <c r="A766" s="275"/>
      <c r="B766" s="864"/>
      <c r="C766" s="884"/>
      <c r="D766" s="865"/>
      <c r="E766" s="897" t="s">
        <v>1751</v>
      </c>
      <c r="F766" s="868"/>
      <c r="G766" s="912"/>
      <c r="H766" s="912"/>
      <c r="I766" s="912"/>
      <c r="J766" s="933"/>
      <c r="K766" s="964"/>
      <c r="L766" s="933"/>
      <c r="M766" s="922"/>
      <c r="N766" s="940">
        <v>19.200000000000006</v>
      </c>
      <c r="O766" s="940">
        <v>18.681999999999995</v>
      </c>
      <c r="P766" s="940">
        <v>18.695180000000001</v>
      </c>
      <c r="Q766" s="1054">
        <v>126249.689</v>
      </c>
      <c r="R766" s="869"/>
      <c r="S766" s="951"/>
    </row>
    <row r="767" spans="1:19" ht="14.25">
      <c r="A767" s="275"/>
      <c r="B767" s="864"/>
      <c r="C767" s="884"/>
      <c r="D767" s="865"/>
      <c r="E767" s="898" t="s">
        <v>2266</v>
      </c>
      <c r="F767" s="867" t="s">
        <v>219</v>
      </c>
      <c r="G767" s="909" t="s">
        <v>170</v>
      </c>
      <c r="H767" s="910" t="s">
        <v>170</v>
      </c>
      <c r="I767" s="909" t="s">
        <v>176</v>
      </c>
      <c r="J767" s="932" t="s">
        <v>172</v>
      </c>
      <c r="K767" s="962" t="s">
        <v>173</v>
      </c>
      <c r="L767" s="932" t="s">
        <v>2267</v>
      </c>
      <c r="M767" s="920" t="s">
        <v>2268</v>
      </c>
      <c r="N767" s="939">
        <v>9.6</v>
      </c>
      <c r="O767" s="939">
        <v>9.3409999999999975</v>
      </c>
      <c r="P767" s="939"/>
      <c r="Q767" s="1053">
        <v>40615.270000000004</v>
      </c>
      <c r="R767" s="866"/>
      <c r="S767" s="952"/>
    </row>
    <row r="768" spans="1:19" ht="14.25">
      <c r="A768" s="275"/>
      <c r="B768" s="864"/>
      <c r="C768" s="884"/>
      <c r="D768" s="865"/>
      <c r="E768" s="895"/>
      <c r="F768" s="865"/>
      <c r="G768" s="909"/>
      <c r="H768" s="910"/>
      <c r="I768" s="909"/>
      <c r="J768" s="932"/>
      <c r="K768" s="962"/>
      <c r="L768" s="932"/>
      <c r="M768" s="920"/>
      <c r="N768" s="939"/>
      <c r="O768" s="939"/>
      <c r="P768" s="939"/>
      <c r="Q768" s="1053"/>
      <c r="R768" s="866" t="s">
        <v>649</v>
      </c>
      <c r="S768" s="952">
        <v>9156629</v>
      </c>
    </row>
    <row r="769" spans="1:19" ht="14.25">
      <c r="A769" s="275"/>
      <c r="B769" s="864"/>
      <c r="C769" s="884"/>
      <c r="D769" s="865"/>
      <c r="E769" s="895"/>
      <c r="F769" s="867" t="s">
        <v>274</v>
      </c>
      <c r="G769" s="909" t="s">
        <v>170</v>
      </c>
      <c r="H769" s="910" t="s">
        <v>170</v>
      </c>
      <c r="I769" s="909" t="s">
        <v>176</v>
      </c>
      <c r="J769" s="932" t="s">
        <v>172</v>
      </c>
      <c r="K769" s="962" t="s">
        <v>173</v>
      </c>
      <c r="L769" s="932" t="s">
        <v>2267</v>
      </c>
      <c r="M769" s="920" t="s">
        <v>2268</v>
      </c>
      <c r="N769" s="939">
        <v>9.6</v>
      </c>
      <c r="O769" s="939">
        <v>9.3409999999999975</v>
      </c>
      <c r="P769" s="939"/>
      <c r="Q769" s="1053">
        <v>41181.219999999994</v>
      </c>
      <c r="R769" s="866"/>
      <c r="S769" s="952"/>
    </row>
    <row r="770" spans="1:19" ht="14.25">
      <c r="A770" s="275"/>
      <c r="B770" s="864"/>
      <c r="C770" s="884"/>
      <c r="D770" s="865"/>
      <c r="E770" s="896"/>
      <c r="F770" s="865"/>
      <c r="G770" s="911"/>
      <c r="H770" s="910"/>
      <c r="I770" s="911"/>
      <c r="J770" s="932"/>
      <c r="K770" s="963"/>
      <c r="L770" s="932"/>
      <c r="M770" s="921"/>
      <c r="N770" s="939"/>
      <c r="O770" s="939"/>
      <c r="P770" s="939"/>
      <c r="Q770" s="1053"/>
      <c r="R770" s="866" t="s">
        <v>649</v>
      </c>
      <c r="S770" s="952">
        <v>9228337</v>
      </c>
    </row>
    <row r="771" spans="1:19" ht="15">
      <c r="A771" s="275"/>
      <c r="B771" s="864"/>
      <c r="C771" s="884"/>
      <c r="D771" s="865"/>
      <c r="E771" s="897" t="s">
        <v>2269</v>
      </c>
      <c r="F771" s="868"/>
      <c r="G771" s="912"/>
      <c r="H771" s="912"/>
      <c r="I771" s="912"/>
      <c r="J771" s="933"/>
      <c r="K771" s="964"/>
      <c r="L771" s="933"/>
      <c r="M771" s="922"/>
      <c r="N771" s="940">
        <v>19.2</v>
      </c>
      <c r="O771" s="940">
        <v>18.681999999999999</v>
      </c>
      <c r="P771" s="940">
        <v>18.774999999999999</v>
      </c>
      <c r="Q771" s="1054">
        <v>81796.490000000005</v>
      </c>
      <c r="R771" s="869"/>
      <c r="S771" s="951"/>
    </row>
    <row r="772" spans="1:19" ht="15">
      <c r="A772" s="275"/>
      <c r="B772" s="864"/>
      <c r="C772" s="886"/>
      <c r="D772" s="892" t="s">
        <v>191</v>
      </c>
      <c r="E772" s="899"/>
      <c r="F772" s="865"/>
      <c r="G772" s="910"/>
      <c r="H772" s="910"/>
      <c r="I772" s="910"/>
      <c r="J772" s="932"/>
      <c r="K772" s="965"/>
      <c r="L772" s="932"/>
      <c r="M772" s="923"/>
      <c r="N772" s="939">
        <v>38.400000000000027</v>
      </c>
      <c r="O772" s="939">
        <v>37.363999999999997</v>
      </c>
      <c r="P772" s="939"/>
      <c r="Q772" s="1053">
        <v>208046.17899999997</v>
      </c>
      <c r="R772" s="866"/>
      <c r="S772" s="952"/>
    </row>
    <row r="773" spans="1:19" ht="15">
      <c r="A773" s="275"/>
      <c r="B773" s="864"/>
      <c r="C773" s="883" t="s">
        <v>490</v>
      </c>
      <c r="D773" s="868"/>
      <c r="E773" s="901"/>
      <c r="F773" s="868"/>
      <c r="G773" s="912"/>
      <c r="H773" s="912"/>
      <c r="I773" s="912"/>
      <c r="J773" s="933"/>
      <c r="K773" s="964"/>
      <c r="L773" s="933"/>
      <c r="M773" s="922"/>
      <c r="N773" s="940">
        <v>38.400000000000027</v>
      </c>
      <c r="O773" s="940">
        <v>37.363999999999997</v>
      </c>
      <c r="P773" s="940"/>
      <c r="Q773" s="1054">
        <v>208046.17899999997</v>
      </c>
      <c r="R773" s="869"/>
      <c r="S773" s="951"/>
    </row>
    <row r="774" spans="1:19" ht="28.5">
      <c r="A774" s="275"/>
      <c r="B774" s="864"/>
      <c r="C774" s="884" t="s">
        <v>364</v>
      </c>
      <c r="D774" s="867" t="s">
        <v>167</v>
      </c>
      <c r="E774" s="898" t="s">
        <v>712</v>
      </c>
      <c r="F774" s="867" t="s">
        <v>713</v>
      </c>
      <c r="G774" s="909" t="s">
        <v>237</v>
      </c>
      <c r="H774" s="910" t="s">
        <v>237</v>
      </c>
      <c r="I774" s="909" t="s">
        <v>176</v>
      </c>
      <c r="J774" s="932" t="s">
        <v>238</v>
      </c>
      <c r="K774" s="962" t="s">
        <v>173</v>
      </c>
      <c r="L774" s="932" t="s">
        <v>707</v>
      </c>
      <c r="M774" s="920" t="s">
        <v>714</v>
      </c>
      <c r="N774" s="939">
        <v>0</v>
      </c>
      <c r="O774" s="939">
        <v>0</v>
      </c>
      <c r="P774" s="939"/>
      <c r="Q774" s="1053">
        <v>9188.1479999999992</v>
      </c>
      <c r="R774" s="866"/>
      <c r="S774" s="952"/>
    </row>
    <row r="775" spans="1:19" ht="14.25">
      <c r="A775" s="275"/>
      <c r="B775" s="864"/>
      <c r="C775" s="884"/>
      <c r="D775" s="865"/>
      <c r="E775" s="895"/>
      <c r="F775" s="865"/>
      <c r="G775" s="909"/>
      <c r="H775" s="910"/>
      <c r="I775" s="909"/>
      <c r="J775" s="932"/>
      <c r="K775" s="962"/>
      <c r="L775" s="932"/>
      <c r="M775" s="920"/>
      <c r="N775" s="939"/>
      <c r="O775" s="939"/>
      <c r="P775" s="939"/>
      <c r="Q775" s="1053"/>
      <c r="R775" s="866" t="s">
        <v>649</v>
      </c>
      <c r="S775" s="952">
        <v>3098392</v>
      </c>
    </row>
    <row r="776" spans="1:19" ht="14.25">
      <c r="A776" s="275"/>
      <c r="B776" s="864"/>
      <c r="C776" s="884"/>
      <c r="D776" s="865"/>
      <c r="E776" s="895"/>
      <c r="F776" s="867" t="s">
        <v>715</v>
      </c>
      <c r="G776" s="909" t="s">
        <v>237</v>
      </c>
      <c r="H776" s="910" t="s">
        <v>237</v>
      </c>
      <c r="I776" s="909" t="s">
        <v>176</v>
      </c>
      <c r="J776" s="932" t="s">
        <v>238</v>
      </c>
      <c r="K776" s="962" t="s">
        <v>173</v>
      </c>
      <c r="L776" s="932" t="s">
        <v>707</v>
      </c>
      <c r="M776" s="920" t="s">
        <v>714</v>
      </c>
      <c r="N776" s="939">
        <v>0</v>
      </c>
      <c r="O776" s="939">
        <v>0</v>
      </c>
      <c r="P776" s="939"/>
      <c r="Q776" s="1053">
        <v>21765.245999999999</v>
      </c>
      <c r="R776" s="866"/>
      <c r="S776" s="952"/>
    </row>
    <row r="777" spans="1:19" ht="14.25">
      <c r="A777" s="276"/>
      <c r="B777" s="864"/>
      <c r="C777" s="884"/>
      <c r="D777" s="865"/>
      <c r="E777" s="896"/>
      <c r="F777" s="865"/>
      <c r="G777" s="911"/>
      <c r="H777" s="910"/>
      <c r="I777" s="911"/>
      <c r="J777" s="932"/>
      <c r="K777" s="963"/>
      <c r="L777" s="932"/>
      <c r="M777" s="921"/>
      <c r="N777" s="939"/>
      <c r="O777" s="939"/>
      <c r="P777" s="939"/>
      <c r="Q777" s="1053"/>
      <c r="R777" s="866" t="s">
        <v>649</v>
      </c>
      <c r="S777" s="952">
        <v>7342763</v>
      </c>
    </row>
    <row r="778" spans="1:19" ht="15">
      <c r="A778" s="275"/>
      <c r="B778" s="864"/>
      <c r="C778" s="884"/>
      <c r="D778" s="865"/>
      <c r="E778" s="897" t="s">
        <v>716</v>
      </c>
      <c r="F778" s="868"/>
      <c r="G778" s="912"/>
      <c r="H778" s="912"/>
      <c r="I778" s="912"/>
      <c r="J778" s="933"/>
      <c r="K778" s="964"/>
      <c r="L778" s="933"/>
      <c r="M778" s="922"/>
      <c r="N778" s="940">
        <v>0</v>
      </c>
      <c r="O778" s="940">
        <v>0</v>
      </c>
      <c r="P778" s="940">
        <v>69.222999999999999</v>
      </c>
      <c r="Q778" s="1054">
        <v>30953.393999999997</v>
      </c>
      <c r="R778" s="869"/>
      <c r="S778" s="951"/>
    </row>
    <row r="779" spans="1:19" ht="15">
      <c r="A779" s="275"/>
      <c r="B779" s="864"/>
      <c r="C779" s="886"/>
      <c r="D779" s="892" t="s">
        <v>191</v>
      </c>
      <c r="E779" s="899"/>
      <c r="F779" s="865"/>
      <c r="G779" s="910"/>
      <c r="H779" s="910"/>
      <c r="I779" s="910"/>
      <c r="J779" s="932"/>
      <c r="K779" s="965"/>
      <c r="L779" s="932"/>
      <c r="M779" s="923"/>
      <c r="N779" s="939">
        <v>0</v>
      </c>
      <c r="O779" s="939">
        <v>0</v>
      </c>
      <c r="P779" s="939"/>
      <c r="Q779" s="1053">
        <v>30953.393999999997</v>
      </c>
      <c r="R779" s="866"/>
      <c r="S779" s="952"/>
    </row>
    <row r="780" spans="1:19" ht="30">
      <c r="A780" s="275"/>
      <c r="B780" s="864"/>
      <c r="C780" s="883" t="s">
        <v>375</v>
      </c>
      <c r="D780" s="868"/>
      <c r="E780" s="901"/>
      <c r="F780" s="868"/>
      <c r="G780" s="912"/>
      <c r="H780" s="912"/>
      <c r="I780" s="912"/>
      <c r="J780" s="933"/>
      <c r="K780" s="964"/>
      <c r="L780" s="933"/>
      <c r="M780" s="922"/>
      <c r="N780" s="940">
        <v>0</v>
      </c>
      <c r="O780" s="940">
        <v>0</v>
      </c>
      <c r="P780" s="940"/>
      <c r="Q780" s="1054">
        <v>30953.393999999997</v>
      </c>
      <c r="R780" s="869"/>
      <c r="S780" s="951"/>
    </row>
    <row r="781" spans="1:19" ht="28.5">
      <c r="A781" s="275"/>
      <c r="B781" s="864"/>
      <c r="C781" s="884" t="s">
        <v>717</v>
      </c>
      <c r="D781" s="867" t="s">
        <v>167</v>
      </c>
      <c r="E781" s="898" t="s">
        <v>718</v>
      </c>
      <c r="F781" s="867" t="s">
        <v>240</v>
      </c>
      <c r="G781" s="909" t="s">
        <v>170</v>
      </c>
      <c r="H781" s="910" t="s">
        <v>170</v>
      </c>
      <c r="I781" s="909" t="s">
        <v>176</v>
      </c>
      <c r="J781" s="932" t="s">
        <v>238</v>
      </c>
      <c r="K781" s="962" t="s">
        <v>173</v>
      </c>
      <c r="L781" s="932" t="s">
        <v>707</v>
      </c>
      <c r="M781" s="920" t="s">
        <v>714</v>
      </c>
      <c r="N781" s="939">
        <v>5.732000000000002</v>
      </c>
      <c r="O781" s="939">
        <v>5.2439999999999998</v>
      </c>
      <c r="P781" s="939"/>
      <c r="Q781" s="1053">
        <v>17160.222999999998</v>
      </c>
      <c r="R781" s="866"/>
      <c r="S781" s="952"/>
    </row>
    <row r="782" spans="1:19" ht="14.25">
      <c r="A782" s="275"/>
      <c r="B782" s="864"/>
      <c r="C782" s="884"/>
      <c r="D782" s="865"/>
      <c r="E782" s="895"/>
      <c r="F782" s="865"/>
      <c r="G782" s="909"/>
      <c r="H782" s="910"/>
      <c r="I782" s="909"/>
      <c r="J782" s="932"/>
      <c r="K782" s="962"/>
      <c r="L782" s="932"/>
      <c r="M782" s="920"/>
      <c r="N782" s="939"/>
      <c r="O782" s="939"/>
      <c r="P782" s="939"/>
      <c r="Q782" s="1053"/>
      <c r="R782" s="866" t="s">
        <v>649</v>
      </c>
      <c r="S782" s="952">
        <v>4173687</v>
      </c>
    </row>
    <row r="783" spans="1:19" ht="14.25">
      <c r="A783" s="275"/>
      <c r="B783" s="864"/>
      <c r="C783" s="884"/>
      <c r="D783" s="865"/>
      <c r="E783" s="895"/>
      <c r="F783" s="867" t="s">
        <v>243</v>
      </c>
      <c r="G783" s="909" t="s">
        <v>170</v>
      </c>
      <c r="H783" s="910" t="s">
        <v>170</v>
      </c>
      <c r="I783" s="909" t="s">
        <v>176</v>
      </c>
      <c r="J783" s="932" t="s">
        <v>238</v>
      </c>
      <c r="K783" s="962" t="s">
        <v>173</v>
      </c>
      <c r="L783" s="932" t="s">
        <v>707</v>
      </c>
      <c r="M783" s="920" t="s">
        <v>714</v>
      </c>
      <c r="N783" s="939">
        <v>5.732000000000002</v>
      </c>
      <c r="O783" s="939">
        <v>5.1210000000000013</v>
      </c>
      <c r="P783" s="939"/>
      <c r="Q783" s="1053">
        <v>15794.141</v>
      </c>
      <c r="R783" s="866"/>
      <c r="S783" s="952"/>
    </row>
    <row r="784" spans="1:19" ht="14.25">
      <c r="A784" s="275"/>
      <c r="B784" s="864"/>
      <c r="C784" s="884"/>
      <c r="D784" s="865"/>
      <c r="E784" s="895"/>
      <c r="F784" s="865"/>
      <c r="G784" s="909"/>
      <c r="H784" s="910"/>
      <c r="I784" s="909"/>
      <c r="J784" s="932"/>
      <c r="K784" s="962"/>
      <c r="L784" s="932"/>
      <c r="M784" s="920"/>
      <c r="N784" s="939"/>
      <c r="O784" s="939"/>
      <c r="P784" s="939"/>
      <c r="Q784" s="1053"/>
      <c r="R784" s="866" t="s">
        <v>649</v>
      </c>
      <c r="S784" s="952">
        <v>3840532</v>
      </c>
    </row>
    <row r="785" spans="1:19" ht="14.25">
      <c r="A785" s="275"/>
      <c r="B785" s="864"/>
      <c r="C785" s="884"/>
      <c r="D785" s="865"/>
      <c r="E785" s="895"/>
      <c r="F785" s="867" t="s">
        <v>244</v>
      </c>
      <c r="G785" s="909" t="s">
        <v>170</v>
      </c>
      <c r="H785" s="910" t="s">
        <v>170</v>
      </c>
      <c r="I785" s="909" t="s">
        <v>176</v>
      </c>
      <c r="J785" s="932" t="s">
        <v>238</v>
      </c>
      <c r="K785" s="962" t="s">
        <v>173</v>
      </c>
      <c r="L785" s="932" t="s">
        <v>707</v>
      </c>
      <c r="M785" s="920" t="s">
        <v>714</v>
      </c>
      <c r="N785" s="939">
        <v>5.732000000000002</v>
      </c>
      <c r="O785" s="939">
        <v>5.1529999999999996</v>
      </c>
      <c r="P785" s="939"/>
      <c r="Q785" s="1053">
        <v>10137.192000000001</v>
      </c>
      <c r="R785" s="866"/>
      <c r="S785" s="952"/>
    </row>
    <row r="786" spans="1:19" ht="14.25">
      <c r="A786" s="275"/>
      <c r="B786" s="864"/>
      <c r="C786" s="884"/>
      <c r="D786" s="865"/>
      <c r="E786" s="895"/>
      <c r="F786" s="865"/>
      <c r="G786" s="909"/>
      <c r="H786" s="910"/>
      <c r="I786" s="909"/>
      <c r="J786" s="932"/>
      <c r="K786" s="962"/>
      <c r="L786" s="932"/>
      <c r="M786" s="920"/>
      <c r="N786" s="939"/>
      <c r="O786" s="939"/>
      <c r="P786" s="939"/>
      <c r="Q786" s="1053"/>
      <c r="R786" s="866" t="s">
        <v>649</v>
      </c>
      <c r="S786" s="952">
        <v>2478468</v>
      </c>
    </row>
    <row r="787" spans="1:19" ht="14.25">
      <c r="A787" s="275"/>
      <c r="B787" s="864"/>
      <c r="C787" s="884"/>
      <c r="D787" s="865"/>
      <c r="E787" s="895"/>
      <c r="F787" s="867" t="s">
        <v>245</v>
      </c>
      <c r="G787" s="909" t="s">
        <v>170</v>
      </c>
      <c r="H787" s="910" t="s">
        <v>170</v>
      </c>
      <c r="I787" s="909" t="s">
        <v>176</v>
      </c>
      <c r="J787" s="932" t="s">
        <v>238</v>
      </c>
      <c r="K787" s="962" t="s">
        <v>173</v>
      </c>
      <c r="L787" s="932" t="s">
        <v>707</v>
      </c>
      <c r="M787" s="920" t="s">
        <v>714</v>
      </c>
      <c r="N787" s="939">
        <v>5.732000000000002</v>
      </c>
      <c r="O787" s="939">
        <v>5.2199999999999989</v>
      </c>
      <c r="P787" s="939"/>
      <c r="Q787" s="1053">
        <v>17861.883999999998</v>
      </c>
      <c r="R787" s="866"/>
      <c r="S787" s="952"/>
    </row>
    <row r="788" spans="1:19" ht="14.25">
      <c r="A788" s="275"/>
      <c r="B788" s="864"/>
      <c r="C788" s="884"/>
      <c r="D788" s="865"/>
      <c r="E788" s="896"/>
      <c r="F788" s="865"/>
      <c r="G788" s="911"/>
      <c r="H788" s="910"/>
      <c r="I788" s="911"/>
      <c r="J788" s="932"/>
      <c r="K788" s="963"/>
      <c r="L788" s="932"/>
      <c r="M788" s="921"/>
      <c r="N788" s="939"/>
      <c r="O788" s="939"/>
      <c r="P788" s="939"/>
      <c r="Q788" s="1053"/>
      <c r="R788" s="866" t="s">
        <v>649</v>
      </c>
      <c r="S788" s="952">
        <v>4346700</v>
      </c>
    </row>
    <row r="789" spans="1:19" ht="15">
      <c r="A789" s="275"/>
      <c r="B789" s="864"/>
      <c r="C789" s="884"/>
      <c r="D789" s="865"/>
      <c r="E789" s="897" t="s">
        <v>719</v>
      </c>
      <c r="F789" s="868"/>
      <c r="G789" s="912"/>
      <c r="H789" s="912"/>
      <c r="I789" s="912"/>
      <c r="J789" s="933"/>
      <c r="K789" s="964"/>
      <c r="L789" s="933"/>
      <c r="M789" s="922"/>
      <c r="N789" s="940">
        <v>22.928000000000008</v>
      </c>
      <c r="O789" s="940">
        <v>20.737999999999989</v>
      </c>
      <c r="P789" s="940">
        <v>22.789000000000001</v>
      </c>
      <c r="Q789" s="1054">
        <v>60953.439999999995</v>
      </c>
      <c r="R789" s="869"/>
      <c r="S789" s="951"/>
    </row>
    <row r="790" spans="1:19" ht="15">
      <c r="A790" s="275"/>
      <c r="B790" s="864"/>
      <c r="C790" s="886"/>
      <c r="D790" s="892" t="s">
        <v>191</v>
      </c>
      <c r="E790" s="899"/>
      <c r="F790" s="865"/>
      <c r="G790" s="910"/>
      <c r="H790" s="910"/>
      <c r="I790" s="910"/>
      <c r="J790" s="932"/>
      <c r="K790" s="965"/>
      <c r="L790" s="932"/>
      <c r="M790" s="923"/>
      <c r="N790" s="939">
        <v>22.928000000000008</v>
      </c>
      <c r="O790" s="939">
        <v>20.737999999999989</v>
      </c>
      <c r="P790" s="939"/>
      <c r="Q790" s="1053">
        <v>60953.439999999995</v>
      </c>
      <c r="R790" s="866"/>
      <c r="S790" s="952"/>
    </row>
    <row r="791" spans="1:19" ht="30">
      <c r="A791" s="275"/>
      <c r="B791" s="864"/>
      <c r="C791" s="883" t="s">
        <v>720</v>
      </c>
      <c r="D791" s="868"/>
      <c r="E791" s="901"/>
      <c r="F791" s="868"/>
      <c r="G791" s="912"/>
      <c r="H791" s="912"/>
      <c r="I791" s="912"/>
      <c r="J791" s="933"/>
      <c r="K791" s="964"/>
      <c r="L791" s="933"/>
      <c r="M791" s="922"/>
      <c r="N791" s="940">
        <v>22.928000000000008</v>
      </c>
      <c r="O791" s="940">
        <v>20.737999999999989</v>
      </c>
      <c r="P791" s="940"/>
      <c r="Q791" s="1054">
        <v>60953.439999999995</v>
      </c>
      <c r="R791" s="869"/>
      <c r="S791" s="951"/>
    </row>
    <row r="792" spans="1:19" ht="14.25">
      <c r="A792" s="275"/>
      <c r="B792" s="864"/>
      <c r="C792" s="884" t="s">
        <v>721</v>
      </c>
      <c r="D792" s="867" t="s">
        <v>167</v>
      </c>
      <c r="E792" s="898" t="s">
        <v>722</v>
      </c>
      <c r="F792" s="867"/>
      <c r="G792" s="909" t="s">
        <v>170</v>
      </c>
      <c r="H792" s="910" t="s">
        <v>170</v>
      </c>
      <c r="I792" s="909" t="s">
        <v>176</v>
      </c>
      <c r="J792" s="932" t="s">
        <v>172</v>
      </c>
      <c r="K792" s="962" t="s">
        <v>173</v>
      </c>
      <c r="L792" s="932" t="s">
        <v>707</v>
      </c>
      <c r="M792" s="920" t="s">
        <v>708</v>
      </c>
      <c r="N792" s="939">
        <v>3.99</v>
      </c>
      <c r="O792" s="939">
        <v>3.1500000000000008</v>
      </c>
      <c r="P792" s="939"/>
      <c r="Q792" s="1053">
        <v>78.36699999999999</v>
      </c>
      <c r="R792" s="866"/>
      <c r="S792" s="952"/>
    </row>
    <row r="793" spans="1:19" ht="14.25">
      <c r="A793" s="275"/>
      <c r="B793" s="864"/>
      <c r="C793" s="884"/>
      <c r="D793" s="865"/>
      <c r="E793" s="896"/>
      <c r="F793" s="865"/>
      <c r="G793" s="911"/>
      <c r="H793" s="910"/>
      <c r="I793" s="911"/>
      <c r="J793" s="932"/>
      <c r="K793" s="963"/>
      <c r="L793" s="932"/>
      <c r="M793" s="921"/>
      <c r="N793" s="939"/>
      <c r="O793" s="939"/>
      <c r="P793" s="939"/>
      <c r="Q793" s="1053"/>
      <c r="R793" s="866" t="s">
        <v>178</v>
      </c>
      <c r="S793" s="952">
        <v>6013.81</v>
      </c>
    </row>
    <row r="794" spans="1:19" ht="15">
      <c r="A794" s="275"/>
      <c r="B794" s="864"/>
      <c r="C794" s="884"/>
      <c r="D794" s="865"/>
      <c r="E794" s="897" t="s">
        <v>723</v>
      </c>
      <c r="F794" s="868"/>
      <c r="G794" s="912"/>
      <c r="H794" s="912"/>
      <c r="I794" s="912"/>
      <c r="J794" s="933"/>
      <c r="K794" s="964"/>
      <c r="L794" s="933"/>
      <c r="M794" s="922"/>
      <c r="N794" s="940">
        <v>3.99</v>
      </c>
      <c r="O794" s="940">
        <v>3.1500000000000008</v>
      </c>
      <c r="P794" s="940">
        <v>3.1</v>
      </c>
      <c r="Q794" s="1054">
        <v>78.36699999999999</v>
      </c>
      <c r="R794" s="869"/>
      <c r="S794" s="951"/>
    </row>
    <row r="795" spans="1:19" ht="14.25">
      <c r="A795" s="275"/>
      <c r="B795" s="864"/>
      <c r="C795" s="884"/>
      <c r="D795" s="865"/>
      <c r="E795" s="898" t="s">
        <v>724</v>
      </c>
      <c r="F795" s="867"/>
      <c r="G795" s="909" t="s">
        <v>170</v>
      </c>
      <c r="H795" s="910" t="s">
        <v>170</v>
      </c>
      <c r="I795" s="909" t="s">
        <v>176</v>
      </c>
      <c r="J795" s="932" t="s">
        <v>172</v>
      </c>
      <c r="K795" s="962" t="s">
        <v>173</v>
      </c>
      <c r="L795" s="932" t="s">
        <v>707</v>
      </c>
      <c r="M795" s="920" t="s">
        <v>708</v>
      </c>
      <c r="N795" s="939">
        <v>6.165</v>
      </c>
      <c r="O795" s="939">
        <v>4</v>
      </c>
      <c r="P795" s="939"/>
      <c r="Q795" s="1053">
        <v>11452.759</v>
      </c>
      <c r="R795" s="866"/>
      <c r="S795" s="952"/>
    </row>
    <row r="796" spans="1:19" ht="14.25">
      <c r="A796" s="275"/>
      <c r="B796" s="864"/>
      <c r="C796" s="884"/>
      <c r="D796" s="865"/>
      <c r="E796" s="896"/>
      <c r="F796" s="865"/>
      <c r="G796" s="911"/>
      <c r="H796" s="910"/>
      <c r="I796" s="911"/>
      <c r="J796" s="932"/>
      <c r="K796" s="963"/>
      <c r="L796" s="932"/>
      <c r="M796" s="921"/>
      <c r="N796" s="939"/>
      <c r="O796" s="939"/>
      <c r="P796" s="939"/>
      <c r="Q796" s="1053"/>
      <c r="R796" s="866" t="s">
        <v>649</v>
      </c>
      <c r="S796" s="952">
        <v>3285542.68</v>
      </c>
    </row>
    <row r="797" spans="1:19" ht="15">
      <c r="A797" s="275"/>
      <c r="B797" s="864"/>
      <c r="C797" s="884"/>
      <c r="D797" s="865"/>
      <c r="E797" s="897" t="s">
        <v>725</v>
      </c>
      <c r="F797" s="868"/>
      <c r="G797" s="912"/>
      <c r="H797" s="912"/>
      <c r="I797" s="912"/>
      <c r="J797" s="933"/>
      <c r="K797" s="964"/>
      <c r="L797" s="933"/>
      <c r="M797" s="922"/>
      <c r="N797" s="940">
        <v>6.165</v>
      </c>
      <c r="O797" s="940">
        <v>4</v>
      </c>
      <c r="P797" s="940">
        <v>3.3</v>
      </c>
      <c r="Q797" s="1054">
        <v>11452.759</v>
      </c>
      <c r="R797" s="869"/>
      <c r="S797" s="951"/>
    </row>
    <row r="798" spans="1:19" ht="15">
      <c r="A798" s="275"/>
      <c r="B798" s="864"/>
      <c r="C798" s="886"/>
      <c r="D798" s="892" t="s">
        <v>191</v>
      </c>
      <c r="E798" s="899"/>
      <c r="F798" s="865"/>
      <c r="G798" s="910"/>
      <c r="H798" s="910"/>
      <c r="I798" s="910"/>
      <c r="J798" s="932"/>
      <c r="K798" s="965"/>
      <c r="L798" s="932"/>
      <c r="M798" s="923"/>
      <c r="N798" s="939">
        <v>10.154999999999999</v>
      </c>
      <c r="O798" s="939">
        <v>7.1499999999999986</v>
      </c>
      <c r="P798" s="939"/>
      <c r="Q798" s="1053">
        <v>11531.126</v>
      </c>
      <c r="R798" s="866"/>
      <c r="S798" s="952"/>
    </row>
    <row r="799" spans="1:19" ht="15">
      <c r="A799" s="275"/>
      <c r="B799" s="864"/>
      <c r="C799" s="883" t="s">
        <v>726</v>
      </c>
      <c r="D799" s="868"/>
      <c r="E799" s="901"/>
      <c r="F799" s="868"/>
      <c r="G799" s="912"/>
      <c r="H799" s="912"/>
      <c r="I799" s="912"/>
      <c r="J799" s="933"/>
      <c r="K799" s="964"/>
      <c r="L799" s="933"/>
      <c r="M799" s="922"/>
      <c r="N799" s="940">
        <v>10.154999999999999</v>
      </c>
      <c r="O799" s="940">
        <v>7.1499999999999986</v>
      </c>
      <c r="P799" s="940"/>
      <c r="Q799" s="1054">
        <v>11531.126</v>
      </c>
      <c r="R799" s="869"/>
      <c r="S799" s="951"/>
    </row>
    <row r="800" spans="1:19" ht="14.25">
      <c r="A800" s="275"/>
      <c r="B800" s="864"/>
      <c r="C800" s="884" t="s">
        <v>734</v>
      </c>
      <c r="D800" s="867" t="s">
        <v>727</v>
      </c>
      <c r="E800" s="898" t="s">
        <v>735</v>
      </c>
      <c r="F800" s="867" t="s">
        <v>1752</v>
      </c>
      <c r="G800" s="909" t="s">
        <v>730</v>
      </c>
      <c r="H800" s="910" t="s">
        <v>730</v>
      </c>
      <c r="I800" s="909" t="s">
        <v>176</v>
      </c>
      <c r="J800" s="932" t="s">
        <v>238</v>
      </c>
      <c r="K800" s="962" t="s">
        <v>173</v>
      </c>
      <c r="L800" s="932" t="s">
        <v>731</v>
      </c>
      <c r="M800" s="920" t="s">
        <v>731</v>
      </c>
      <c r="N800" s="939">
        <v>14.050000000000004</v>
      </c>
      <c r="O800" s="939">
        <v>14.050000000000004</v>
      </c>
      <c r="P800" s="939"/>
      <c r="Q800" s="1053">
        <v>65512.385000000002</v>
      </c>
      <c r="R800" s="866"/>
      <c r="S800" s="952"/>
    </row>
    <row r="801" spans="1:19" ht="14.25">
      <c r="A801" s="275"/>
      <c r="B801" s="864"/>
      <c r="C801" s="884"/>
      <c r="D801" s="865"/>
      <c r="E801" s="895"/>
      <c r="F801" s="867" t="s">
        <v>1753</v>
      </c>
      <c r="G801" s="909" t="s">
        <v>730</v>
      </c>
      <c r="H801" s="910" t="s">
        <v>730</v>
      </c>
      <c r="I801" s="909" t="s">
        <v>176</v>
      </c>
      <c r="J801" s="932" t="s">
        <v>238</v>
      </c>
      <c r="K801" s="962" t="s">
        <v>173</v>
      </c>
      <c r="L801" s="932" t="s">
        <v>731</v>
      </c>
      <c r="M801" s="920" t="s">
        <v>731</v>
      </c>
      <c r="N801" s="939">
        <v>15.75</v>
      </c>
      <c r="O801" s="939">
        <v>15.75</v>
      </c>
      <c r="P801" s="939"/>
      <c r="Q801" s="1053">
        <v>79531.733000000007</v>
      </c>
      <c r="R801" s="866"/>
      <c r="S801" s="952"/>
    </row>
    <row r="802" spans="1:19" ht="14.25">
      <c r="A802" s="275"/>
      <c r="B802" s="864"/>
      <c r="C802" s="884"/>
      <c r="D802" s="865"/>
      <c r="E802" s="895"/>
      <c r="F802" s="867" t="s">
        <v>1754</v>
      </c>
      <c r="G802" s="909" t="s">
        <v>730</v>
      </c>
      <c r="H802" s="910" t="s">
        <v>730</v>
      </c>
      <c r="I802" s="909" t="s">
        <v>176</v>
      </c>
      <c r="J802" s="932" t="s">
        <v>238</v>
      </c>
      <c r="K802" s="962" t="s">
        <v>173</v>
      </c>
      <c r="L802" s="932" t="s">
        <v>731</v>
      </c>
      <c r="M802" s="920" t="s">
        <v>731</v>
      </c>
      <c r="N802" s="939">
        <v>14.050000000000004</v>
      </c>
      <c r="O802" s="939">
        <v>14.050000000000004</v>
      </c>
      <c r="P802" s="939"/>
      <c r="Q802" s="1053">
        <v>62552.012999999992</v>
      </c>
      <c r="R802" s="866"/>
      <c r="S802" s="952"/>
    </row>
    <row r="803" spans="1:19" ht="14.25">
      <c r="A803" s="275"/>
      <c r="B803" s="864"/>
      <c r="C803" s="884"/>
      <c r="D803" s="865"/>
      <c r="E803" s="895"/>
      <c r="F803" s="867" t="s">
        <v>1755</v>
      </c>
      <c r="G803" s="909" t="s">
        <v>730</v>
      </c>
      <c r="H803" s="910" t="s">
        <v>730</v>
      </c>
      <c r="I803" s="909" t="s">
        <v>176</v>
      </c>
      <c r="J803" s="932" t="s">
        <v>238</v>
      </c>
      <c r="K803" s="962" t="s">
        <v>173</v>
      </c>
      <c r="L803" s="932" t="s">
        <v>731</v>
      </c>
      <c r="M803" s="920" t="s">
        <v>731</v>
      </c>
      <c r="N803" s="939">
        <v>12.35</v>
      </c>
      <c r="O803" s="939">
        <v>12.35</v>
      </c>
      <c r="P803" s="939"/>
      <c r="Q803" s="1053">
        <v>61614.73599999999</v>
      </c>
      <c r="R803" s="866"/>
      <c r="S803" s="952"/>
    </row>
    <row r="804" spans="1:19" ht="14.25">
      <c r="A804" s="275"/>
      <c r="B804" s="864"/>
      <c r="C804" s="884"/>
      <c r="D804" s="865"/>
      <c r="E804" s="895"/>
      <c r="F804" s="867" t="s">
        <v>1756</v>
      </c>
      <c r="G804" s="909" t="s">
        <v>730</v>
      </c>
      <c r="H804" s="910" t="s">
        <v>730</v>
      </c>
      <c r="I804" s="909" t="s">
        <v>176</v>
      </c>
      <c r="J804" s="932" t="s">
        <v>238</v>
      </c>
      <c r="K804" s="962" t="s">
        <v>173</v>
      </c>
      <c r="L804" s="932" t="s">
        <v>731</v>
      </c>
      <c r="M804" s="920" t="s">
        <v>731</v>
      </c>
      <c r="N804" s="939">
        <v>15.75</v>
      </c>
      <c r="O804" s="939">
        <v>15.75</v>
      </c>
      <c r="P804" s="939"/>
      <c r="Q804" s="1053">
        <v>74984.896999999997</v>
      </c>
      <c r="R804" s="866"/>
      <c r="S804" s="952"/>
    </row>
    <row r="805" spans="1:19" ht="14.25">
      <c r="A805" s="275"/>
      <c r="B805" s="864"/>
      <c r="C805" s="884"/>
      <c r="D805" s="865"/>
      <c r="E805" s="895"/>
      <c r="F805" s="867" t="s">
        <v>1757</v>
      </c>
      <c r="G805" s="909" t="s">
        <v>730</v>
      </c>
      <c r="H805" s="910" t="s">
        <v>730</v>
      </c>
      <c r="I805" s="909" t="s">
        <v>176</v>
      </c>
      <c r="J805" s="932" t="s">
        <v>238</v>
      </c>
      <c r="K805" s="962" t="s">
        <v>173</v>
      </c>
      <c r="L805" s="932" t="s">
        <v>731</v>
      </c>
      <c r="M805" s="920" t="s">
        <v>731</v>
      </c>
      <c r="N805" s="939">
        <v>15.75</v>
      </c>
      <c r="O805" s="939">
        <v>15.75</v>
      </c>
      <c r="P805" s="939"/>
      <c r="Q805" s="1053">
        <v>78992.409000000014</v>
      </c>
      <c r="R805" s="866"/>
      <c r="S805" s="952"/>
    </row>
    <row r="806" spans="1:19" ht="14.25">
      <c r="A806" s="275"/>
      <c r="B806" s="864"/>
      <c r="C806" s="884"/>
      <c r="D806" s="865"/>
      <c r="E806" s="896"/>
      <c r="F806" s="867" t="s">
        <v>1758</v>
      </c>
      <c r="G806" s="911" t="s">
        <v>730</v>
      </c>
      <c r="H806" s="910" t="s">
        <v>730</v>
      </c>
      <c r="I806" s="911" t="s">
        <v>176</v>
      </c>
      <c r="J806" s="932" t="s">
        <v>238</v>
      </c>
      <c r="K806" s="963" t="s">
        <v>173</v>
      </c>
      <c r="L806" s="932" t="s">
        <v>731</v>
      </c>
      <c r="M806" s="921" t="s">
        <v>731</v>
      </c>
      <c r="N806" s="939">
        <v>9.4499999999999975</v>
      </c>
      <c r="O806" s="939">
        <v>9.4499999999999975</v>
      </c>
      <c r="P806" s="939"/>
      <c r="Q806" s="1053">
        <v>37977.520000000004</v>
      </c>
      <c r="R806" s="866"/>
      <c r="S806" s="952"/>
    </row>
    <row r="807" spans="1:19" ht="15">
      <c r="A807" s="275"/>
      <c r="B807" s="864"/>
      <c r="C807" s="884"/>
      <c r="D807" s="865"/>
      <c r="E807" s="897" t="s">
        <v>736</v>
      </c>
      <c r="F807" s="868"/>
      <c r="G807" s="912"/>
      <c r="H807" s="912"/>
      <c r="I807" s="912"/>
      <c r="J807" s="933"/>
      <c r="K807" s="964"/>
      <c r="L807" s="933"/>
      <c r="M807" s="922"/>
      <c r="N807" s="940">
        <v>97.149999999999977</v>
      </c>
      <c r="O807" s="940">
        <v>97.149999999999977</v>
      </c>
      <c r="P807" s="940">
        <v>94.807000000000002</v>
      </c>
      <c r="Q807" s="1054">
        <v>461165.69299999985</v>
      </c>
      <c r="R807" s="869"/>
      <c r="S807" s="951"/>
    </row>
    <row r="808" spans="1:19" ht="15">
      <c r="A808" s="275"/>
      <c r="B808" s="864"/>
      <c r="C808" s="886"/>
      <c r="D808" s="892" t="s">
        <v>733</v>
      </c>
      <c r="E808" s="899"/>
      <c r="F808" s="865"/>
      <c r="G808" s="910"/>
      <c r="H808" s="910"/>
      <c r="I808" s="910"/>
      <c r="J808" s="932"/>
      <c r="K808" s="965"/>
      <c r="L808" s="932"/>
      <c r="M808" s="923"/>
      <c r="N808" s="939">
        <v>97.149999999999977</v>
      </c>
      <c r="O808" s="939">
        <v>97.149999999999977</v>
      </c>
      <c r="P808" s="939"/>
      <c r="Q808" s="1053">
        <v>461165.69299999985</v>
      </c>
      <c r="R808" s="866"/>
      <c r="S808" s="952"/>
    </row>
    <row r="809" spans="1:19" ht="30">
      <c r="A809" s="275"/>
      <c r="B809" s="864"/>
      <c r="C809" s="883" t="s">
        <v>737</v>
      </c>
      <c r="D809" s="868"/>
      <c r="E809" s="901"/>
      <c r="F809" s="868"/>
      <c r="G809" s="912"/>
      <c r="H809" s="912"/>
      <c r="I809" s="912"/>
      <c r="J809" s="933"/>
      <c r="K809" s="964"/>
      <c r="L809" s="933"/>
      <c r="M809" s="922"/>
      <c r="N809" s="940">
        <v>97.149999999999977</v>
      </c>
      <c r="O809" s="940">
        <v>97.149999999999977</v>
      </c>
      <c r="P809" s="940"/>
      <c r="Q809" s="1054">
        <v>461165.69299999985</v>
      </c>
      <c r="R809" s="869"/>
      <c r="S809" s="951"/>
    </row>
    <row r="810" spans="1:19" ht="14.25">
      <c r="A810" s="275"/>
      <c r="B810" s="864"/>
      <c r="C810" s="884" t="s">
        <v>295</v>
      </c>
      <c r="D810" s="867" t="s">
        <v>167</v>
      </c>
      <c r="E810" s="898" t="s">
        <v>738</v>
      </c>
      <c r="F810" s="867"/>
      <c r="G810" s="909" t="s">
        <v>170</v>
      </c>
      <c r="H810" s="910" t="s">
        <v>170</v>
      </c>
      <c r="I810" s="909" t="s">
        <v>171</v>
      </c>
      <c r="J810" s="932" t="s">
        <v>172</v>
      </c>
      <c r="K810" s="962" t="s">
        <v>173</v>
      </c>
      <c r="L810" s="932" t="s">
        <v>707</v>
      </c>
      <c r="M810" s="920" t="s">
        <v>707</v>
      </c>
      <c r="N810" s="939">
        <v>4.93</v>
      </c>
      <c r="O810" s="939">
        <v>4.2</v>
      </c>
      <c r="P810" s="939"/>
      <c r="Q810" s="1053">
        <v>0</v>
      </c>
      <c r="R810" s="866"/>
      <c r="S810" s="952"/>
    </row>
    <row r="811" spans="1:19" ht="14.25">
      <c r="A811" s="275"/>
      <c r="B811" s="864"/>
      <c r="C811" s="884"/>
      <c r="D811" s="865"/>
      <c r="E811" s="896"/>
      <c r="F811" s="865"/>
      <c r="G811" s="911"/>
      <c r="H811" s="910"/>
      <c r="I811" s="911"/>
      <c r="J811" s="932"/>
      <c r="K811" s="963"/>
      <c r="L811" s="932"/>
      <c r="M811" s="921"/>
      <c r="N811" s="939"/>
      <c r="O811" s="939"/>
      <c r="P811" s="939"/>
      <c r="Q811" s="1053"/>
      <c r="R811" s="866" t="s">
        <v>178</v>
      </c>
      <c r="S811" s="952">
        <v>0</v>
      </c>
    </row>
    <row r="812" spans="1:19" ht="15">
      <c r="A812" s="275"/>
      <c r="B812" s="864"/>
      <c r="C812" s="884"/>
      <c r="D812" s="865"/>
      <c r="E812" s="897" t="s">
        <v>739</v>
      </c>
      <c r="F812" s="868"/>
      <c r="G812" s="912"/>
      <c r="H812" s="912"/>
      <c r="I812" s="912"/>
      <c r="J812" s="933"/>
      <c r="K812" s="964"/>
      <c r="L812" s="933"/>
      <c r="M812" s="922"/>
      <c r="N812" s="940">
        <v>4.93</v>
      </c>
      <c r="O812" s="940">
        <v>4.2</v>
      </c>
      <c r="P812" s="940">
        <v>0</v>
      </c>
      <c r="Q812" s="1054">
        <v>0</v>
      </c>
      <c r="R812" s="869"/>
      <c r="S812" s="951"/>
    </row>
    <row r="813" spans="1:19" ht="14.25">
      <c r="A813" s="275"/>
      <c r="B813" s="864"/>
      <c r="C813" s="884"/>
      <c r="D813" s="865"/>
      <c r="E813" s="898" t="s">
        <v>740</v>
      </c>
      <c r="F813" s="867"/>
      <c r="G813" s="909" t="s">
        <v>170</v>
      </c>
      <c r="H813" s="910" t="s">
        <v>170</v>
      </c>
      <c r="I813" s="909" t="s">
        <v>171</v>
      </c>
      <c r="J813" s="932" t="s">
        <v>172</v>
      </c>
      <c r="K813" s="962" t="s">
        <v>177</v>
      </c>
      <c r="L813" s="932" t="s">
        <v>707</v>
      </c>
      <c r="M813" s="920" t="s">
        <v>707</v>
      </c>
      <c r="N813" s="939">
        <v>0.11300000000000003</v>
      </c>
      <c r="O813" s="939">
        <v>9.9999999999999992E-2</v>
      </c>
      <c r="P813" s="939"/>
      <c r="Q813" s="1053">
        <v>0</v>
      </c>
      <c r="R813" s="866"/>
      <c r="S813" s="952"/>
    </row>
    <row r="814" spans="1:19" ht="14.25">
      <c r="A814" s="275"/>
      <c r="B814" s="864"/>
      <c r="C814" s="884"/>
      <c r="D814" s="865"/>
      <c r="E814" s="896"/>
      <c r="F814" s="865"/>
      <c r="G814" s="911"/>
      <c r="H814" s="910"/>
      <c r="I814" s="911"/>
      <c r="J814" s="932"/>
      <c r="K814" s="963"/>
      <c r="L814" s="932"/>
      <c r="M814" s="921"/>
      <c r="N814" s="939"/>
      <c r="O814" s="939"/>
      <c r="P814" s="939"/>
      <c r="Q814" s="1053"/>
      <c r="R814" s="866" t="s">
        <v>178</v>
      </c>
      <c r="S814" s="952">
        <v>0</v>
      </c>
    </row>
    <row r="815" spans="1:19" ht="15">
      <c r="A815" s="275"/>
      <c r="B815" s="864"/>
      <c r="C815" s="884"/>
      <c r="D815" s="865"/>
      <c r="E815" s="897" t="s">
        <v>741</v>
      </c>
      <c r="F815" s="868"/>
      <c r="G815" s="912"/>
      <c r="H815" s="912"/>
      <c r="I815" s="912"/>
      <c r="J815" s="933"/>
      <c r="K815" s="964"/>
      <c r="L815" s="933"/>
      <c r="M815" s="922"/>
      <c r="N815" s="940">
        <v>0.11300000000000003</v>
      </c>
      <c r="O815" s="940">
        <v>9.9999999999999992E-2</v>
      </c>
      <c r="P815" s="940">
        <v>0</v>
      </c>
      <c r="Q815" s="1054">
        <v>0</v>
      </c>
      <c r="R815" s="869"/>
      <c r="S815" s="951"/>
    </row>
    <row r="816" spans="1:19" ht="15">
      <c r="A816" s="275"/>
      <c r="B816" s="864"/>
      <c r="C816" s="886"/>
      <c r="D816" s="892" t="s">
        <v>191</v>
      </c>
      <c r="E816" s="899"/>
      <c r="F816" s="865"/>
      <c r="G816" s="910"/>
      <c r="H816" s="910"/>
      <c r="I816" s="910"/>
      <c r="J816" s="932"/>
      <c r="K816" s="965"/>
      <c r="L816" s="932"/>
      <c r="M816" s="923"/>
      <c r="N816" s="939">
        <v>5.0429999999999993</v>
      </c>
      <c r="O816" s="939">
        <v>4.3000000000000052</v>
      </c>
      <c r="P816" s="939"/>
      <c r="Q816" s="1053">
        <v>0</v>
      </c>
      <c r="R816" s="866"/>
      <c r="S816" s="952"/>
    </row>
    <row r="817" spans="1:19" ht="15">
      <c r="A817" s="275"/>
      <c r="B817" s="864"/>
      <c r="C817" s="883" t="s">
        <v>299</v>
      </c>
      <c r="D817" s="868"/>
      <c r="E817" s="901"/>
      <c r="F817" s="868"/>
      <c r="G817" s="912"/>
      <c r="H817" s="912"/>
      <c r="I817" s="912"/>
      <c r="J817" s="933"/>
      <c r="K817" s="964"/>
      <c r="L817" s="933"/>
      <c r="M817" s="922"/>
      <c r="N817" s="940">
        <v>5.0429999999999993</v>
      </c>
      <c r="O817" s="940">
        <v>4.3000000000000052</v>
      </c>
      <c r="P817" s="940"/>
      <c r="Q817" s="1054">
        <v>0</v>
      </c>
      <c r="R817" s="869"/>
      <c r="S817" s="951"/>
    </row>
    <row r="818" spans="1:19" ht="14.25">
      <c r="A818" s="275"/>
      <c r="B818" s="864"/>
      <c r="C818" s="884" t="s">
        <v>743</v>
      </c>
      <c r="D818" s="867" t="s">
        <v>167</v>
      </c>
      <c r="E818" s="898" t="s">
        <v>744</v>
      </c>
      <c r="F818" s="867"/>
      <c r="G818" s="909" t="s">
        <v>170</v>
      </c>
      <c r="H818" s="910" t="s">
        <v>170</v>
      </c>
      <c r="I818" s="909" t="s">
        <v>171</v>
      </c>
      <c r="J818" s="932" t="s">
        <v>172</v>
      </c>
      <c r="K818" s="962" t="s">
        <v>173</v>
      </c>
      <c r="L818" s="932" t="s">
        <v>742</v>
      </c>
      <c r="M818" s="920" t="s">
        <v>711</v>
      </c>
      <c r="N818" s="939">
        <v>3.45</v>
      </c>
      <c r="O818" s="939">
        <v>2.8</v>
      </c>
      <c r="P818" s="939"/>
      <c r="Q818" s="1053">
        <v>0</v>
      </c>
      <c r="R818" s="866"/>
      <c r="S818" s="952"/>
    </row>
    <row r="819" spans="1:19" ht="14.25">
      <c r="A819" s="275"/>
      <c r="B819" s="864"/>
      <c r="C819" s="884"/>
      <c r="D819" s="865"/>
      <c r="E819" s="896"/>
      <c r="F819" s="865"/>
      <c r="G819" s="911"/>
      <c r="H819" s="910"/>
      <c r="I819" s="911"/>
      <c r="J819" s="932"/>
      <c r="K819" s="963"/>
      <c r="L819" s="932"/>
      <c r="M819" s="921"/>
      <c r="N819" s="939"/>
      <c r="O819" s="939"/>
      <c r="P819" s="939"/>
      <c r="Q819" s="1053"/>
      <c r="R819" s="866" t="s">
        <v>178</v>
      </c>
      <c r="S819" s="952">
        <v>0</v>
      </c>
    </row>
    <row r="820" spans="1:19" ht="15">
      <c r="A820" s="275"/>
      <c r="B820" s="864"/>
      <c r="C820" s="884"/>
      <c r="D820" s="865"/>
      <c r="E820" s="897" t="s">
        <v>745</v>
      </c>
      <c r="F820" s="868"/>
      <c r="G820" s="912"/>
      <c r="H820" s="912"/>
      <c r="I820" s="912"/>
      <c r="J820" s="933"/>
      <c r="K820" s="964"/>
      <c r="L820" s="933"/>
      <c r="M820" s="922"/>
      <c r="N820" s="940">
        <v>3.45</v>
      </c>
      <c r="O820" s="940">
        <v>2.8</v>
      </c>
      <c r="P820" s="940">
        <v>0</v>
      </c>
      <c r="Q820" s="1054">
        <v>0</v>
      </c>
      <c r="R820" s="869"/>
      <c r="S820" s="951"/>
    </row>
    <row r="821" spans="1:19" ht="15">
      <c r="A821" s="275"/>
      <c r="B821" s="864"/>
      <c r="C821" s="886"/>
      <c r="D821" s="892" t="s">
        <v>191</v>
      </c>
      <c r="E821" s="899"/>
      <c r="F821" s="865"/>
      <c r="G821" s="910"/>
      <c r="H821" s="910"/>
      <c r="I821" s="910"/>
      <c r="J821" s="932"/>
      <c r="K821" s="965"/>
      <c r="L821" s="932"/>
      <c r="M821" s="923"/>
      <c r="N821" s="939">
        <v>3.45</v>
      </c>
      <c r="O821" s="939">
        <v>2.8</v>
      </c>
      <c r="P821" s="939"/>
      <c r="Q821" s="1053">
        <v>0</v>
      </c>
      <c r="R821" s="866"/>
      <c r="S821" s="952"/>
    </row>
    <row r="822" spans="1:19" ht="15">
      <c r="A822" s="275"/>
      <c r="B822" s="864"/>
      <c r="C822" s="883" t="s">
        <v>746</v>
      </c>
      <c r="D822" s="868"/>
      <c r="E822" s="901"/>
      <c r="F822" s="868"/>
      <c r="G822" s="912"/>
      <c r="H822" s="912"/>
      <c r="I822" s="912"/>
      <c r="J822" s="933"/>
      <c r="K822" s="964"/>
      <c r="L822" s="933"/>
      <c r="M822" s="922"/>
      <c r="N822" s="940">
        <v>3.45</v>
      </c>
      <c r="O822" s="940">
        <v>2.8</v>
      </c>
      <c r="P822" s="940"/>
      <c r="Q822" s="1054">
        <v>0</v>
      </c>
      <c r="R822" s="869"/>
      <c r="S822" s="951"/>
    </row>
    <row r="823" spans="1:19" ht="14.25">
      <c r="A823" s="275"/>
      <c r="B823" s="864"/>
      <c r="C823" s="884" t="s">
        <v>647</v>
      </c>
      <c r="D823" s="867" t="s">
        <v>167</v>
      </c>
      <c r="E823" s="898" t="s">
        <v>747</v>
      </c>
      <c r="F823" s="867"/>
      <c r="G823" s="909" t="s">
        <v>237</v>
      </c>
      <c r="H823" s="910" t="s">
        <v>237</v>
      </c>
      <c r="I823" s="909" t="s">
        <v>171</v>
      </c>
      <c r="J823" s="932" t="s">
        <v>172</v>
      </c>
      <c r="K823" s="962" t="s">
        <v>173</v>
      </c>
      <c r="L823" s="932" t="s">
        <v>707</v>
      </c>
      <c r="M823" s="920" t="s">
        <v>708</v>
      </c>
      <c r="N823" s="939">
        <v>27.999999999999996</v>
      </c>
      <c r="O823" s="939">
        <v>24.500000000000004</v>
      </c>
      <c r="P823" s="939"/>
      <c r="Q823" s="1053">
        <v>75708.913</v>
      </c>
      <c r="R823" s="866"/>
      <c r="S823" s="952"/>
    </row>
    <row r="824" spans="1:19" ht="14.25">
      <c r="A824" s="275"/>
      <c r="B824" s="864"/>
      <c r="C824" s="884"/>
      <c r="D824" s="865"/>
      <c r="E824" s="895"/>
      <c r="F824" s="865"/>
      <c r="G824" s="909"/>
      <c r="H824" s="910"/>
      <c r="I824" s="909"/>
      <c r="J824" s="932"/>
      <c r="K824" s="962"/>
      <c r="L824" s="932"/>
      <c r="M824" s="920"/>
      <c r="N824" s="939"/>
      <c r="O824" s="939"/>
      <c r="P824" s="939"/>
      <c r="Q824" s="1053"/>
      <c r="R824" s="866" t="s">
        <v>649</v>
      </c>
      <c r="S824" s="952">
        <v>35290266.509999998</v>
      </c>
    </row>
    <row r="825" spans="1:19" ht="14.25">
      <c r="A825" s="275"/>
      <c r="B825" s="864"/>
      <c r="C825" s="884"/>
      <c r="D825" s="865"/>
      <c r="E825" s="896"/>
      <c r="F825" s="865"/>
      <c r="G825" s="911"/>
      <c r="H825" s="910"/>
      <c r="I825" s="911"/>
      <c r="J825" s="932"/>
      <c r="K825" s="963"/>
      <c r="L825" s="932"/>
      <c r="M825" s="921"/>
      <c r="N825" s="939"/>
      <c r="O825" s="939"/>
      <c r="P825" s="939"/>
      <c r="Q825" s="1053"/>
      <c r="R825" s="866" t="s">
        <v>178</v>
      </c>
      <c r="S825" s="952">
        <v>13193.88</v>
      </c>
    </row>
    <row r="826" spans="1:19" ht="15">
      <c r="A826" s="275"/>
      <c r="B826" s="864"/>
      <c r="C826" s="884"/>
      <c r="D826" s="865"/>
      <c r="E826" s="897" t="s">
        <v>748</v>
      </c>
      <c r="F826" s="868"/>
      <c r="G826" s="912"/>
      <c r="H826" s="912"/>
      <c r="I826" s="912"/>
      <c r="J826" s="933"/>
      <c r="K826" s="964"/>
      <c r="L826" s="933"/>
      <c r="M826" s="922"/>
      <c r="N826" s="940">
        <v>27.999999999999996</v>
      </c>
      <c r="O826" s="940">
        <v>24.500000000000004</v>
      </c>
      <c r="P826" s="940">
        <v>14.24</v>
      </c>
      <c r="Q826" s="1054">
        <v>75708.913</v>
      </c>
      <c r="R826" s="869"/>
      <c r="S826" s="951"/>
    </row>
    <row r="827" spans="1:19" ht="15">
      <c r="A827" s="275"/>
      <c r="B827" s="864"/>
      <c r="C827" s="886"/>
      <c r="D827" s="892" t="s">
        <v>191</v>
      </c>
      <c r="E827" s="899"/>
      <c r="F827" s="865"/>
      <c r="G827" s="910"/>
      <c r="H827" s="910"/>
      <c r="I827" s="910"/>
      <c r="J827" s="932"/>
      <c r="K827" s="965"/>
      <c r="L827" s="932"/>
      <c r="M827" s="923"/>
      <c r="N827" s="939">
        <v>27.999999999999996</v>
      </c>
      <c r="O827" s="939">
        <v>24.500000000000004</v>
      </c>
      <c r="P827" s="939"/>
      <c r="Q827" s="1053">
        <v>75708.913</v>
      </c>
      <c r="R827" s="866"/>
      <c r="S827" s="952"/>
    </row>
    <row r="828" spans="1:19" ht="15">
      <c r="A828" s="275"/>
      <c r="B828" s="864"/>
      <c r="C828" s="883" t="s">
        <v>651</v>
      </c>
      <c r="D828" s="868"/>
      <c r="E828" s="901"/>
      <c r="F828" s="868"/>
      <c r="G828" s="912"/>
      <c r="H828" s="912"/>
      <c r="I828" s="912"/>
      <c r="J828" s="933"/>
      <c r="K828" s="964"/>
      <c r="L828" s="933"/>
      <c r="M828" s="922"/>
      <c r="N828" s="940">
        <v>27.999999999999996</v>
      </c>
      <c r="O828" s="940">
        <v>24.500000000000004</v>
      </c>
      <c r="P828" s="940"/>
      <c r="Q828" s="1054">
        <v>75708.913</v>
      </c>
      <c r="R828" s="869"/>
      <c r="S828" s="951"/>
    </row>
    <row r="829" spans="1:19" ht="14.25">
      <c r="A829" s="275"/>
      <c r="B829" s="864"/>
      <c r="C829" s="884" t="s">
        <v>1954</v>
      </c>
      <c r="D829" s="867" t="s">
        <v>727</v>
      </c>
      <c r="E829" s="900" t="s">
        <v>728</v>
      </c>
      <c r="F829" s="867" t="s">
        <v>729</v>
      </c>
      <c r="G829" s="911" t="s">
        <v>730</v>
      </c>
      <c r="H829" s="910" t="s">
        <v>730</v>
      </c>
      <c r="I829" s="911" t="s">
        <v>176</v>
      </c>
      <c r="J829" s="932" t="s">
        <v>238</v>
      </c>
      <c r="K829" s="963" t="s">
        <v>173</v>
      </c>
      <c r="L829" s="932" t="s">
        <v>731</v>
      </c>
      <c r="M829" s="921" t="s">
        <v>731</v>
      </c>
      <c r="N829" s="939">
        <v>32.100000000000009</v>
      </c>
      <c r="O829" s="939">
        <v>32.100000000000009</v>
      </c>
      <c r="P829" s="939"/>
      <c r="Q829" s="1053">
        <v>157115.07300000003</v>
      </c>
      <c r="R829" s="866"/>
      <c r="S829" s="952"/>
    </row>
    <row r="830" spans="1:19" ht="15">
      <c r="A830" s="275"/>
      <c r="B830" s="864"/>
      <c r="C830" s="884"/>
      <c r="D830" s="865"/>
      <c r="E830" s="897" t="s">
        <v>732</v>
      </c>
      <c r="F830" s="868"/>
      <c r="G830" s="912"/>
      <c r="H830" s="912"/>
      <c r="I830" s="912"/>
      <c r="J830" s="933"/>
      <c r="K830" s="964"/>
      <c r="L830" s="933"/>
      <c r="M830" s="922"/>
      <c r="N830" s="940">
        <v>32.100000000000009</v>
      </c>
      <c r="O830" s="940">
        <v>32.100000000000009</v>
      </c>
      <c r="P830" s="940">
        <v>32.122999999999998</v>
      </c>
      <c r="Q830" s="1054">
        <v>157115.07300000003</v>
      </c>
      <c r="R830" s="869"/>
      <c r="S830" s="951"/>
    </row>
    <row r="831" spans="1:19" ht="15">
      <c r="A831" s="275"/>
      <c r="B831" s="864"/>
      <c r="C831" s="886"/>
      <c r="D831" s="892" t="s">
        <v>733</v>
      </c>
      <c r="E831" s="899"/>
      <c r="F831" s="865"/>
      <c r="G831" s="910"/>
      <c r="H831" s="910"/>
      <c r="I831" s="910"/>
      <c r="J831" s="932"/>
      <c r="K831" s="965"/>
      <c r="L831" s="932"/>
      <c r="M831" s="923"/>
      <c r="N831" s="939">
        <v>32.100000000000009</v>
      </c>
      <c r="O831" s="939">
        <v>32.100000000000009</v>
      </c>
      <c r="P831" s="939"/>
      <c r="Q831" s="1053">
        <v>157115.07300000003</v>
      </c>
      <c r="R831" s="866"/>
      <c r="S831" s="952"/>
    </row>
    <row r="832" spans="1:19" ht="15">
      <c r="A832" s="275"/>
      <c r="B832" s="864"/>
      <c r="C832" s="883" t="s">
        <v>1955</v>
      </c>
      <c r="D832" s="868"/>
      <c r="E832" s="901"/>
      <c r="F832" s="868"/>
      <c r="G832" s="912"/>
      <c r="H832" s="912"/>
      <c r="I832" s="912"/>
      <c r="J832" s="933"/>
      <c r="K832" s="964"/>
      <c r="L832" s="933"/>
      <c r="M832" s="922"/>
      <c r="N832" s="940">
        <v>32.100000000000009</v>
      </c>
      <c r="O832" s="940">
        <v>32.100000000000009</v>
      </c>
      <c r="P832" s="940"/>
      <c r="Q832" s="1054">
        <v>157115.07300000003</v>
      </c>
      <c r="R832" s="869"/>
      <c r="S832" s="951"/>
    </row>
    <row r="833" spans="1:19" ht="28.5">
      <c r="A833" s="275"/>
      <c r="B833" s="864"/>
      <c r="C833" s="884" t="s">
        <v>1907</v>
      </c>
      <c r="D833" s="867" t="s">
        <v>167</v>
      </c>
      <c r="E833" s="898" t="s">
        <v>1861</v>
      </c>
      <c r="F833" s="867"/>
      <c r="G833" s="909" t="s">
        <v>170</v>
      </c>
      <c r="H833" s="910" t="s">
        <v>170</v>
      </c>
      <c r="I833" s="909" t="s">
        <v>176</v>
      </c>
      <c r="J833" s="932" t="s">
        <v>172</v>
      </c>
      <c r="K833" s="962" t="s">
        <v>173</v>
      </c>
      <c r="L833" s="932" t="s">
        <v>710</v>
      </c>
      <c r="M833" s="920" t="s">
        <v>711</v>
      </c>
      <c r="N833" s="939">
        <v>3.0499999999999989</v>
      </c>
      <c r="O833" s="939">
        <v>1.5</v>
      </c>
      <c r="P833" s="939"/>
      <c r="Q833" s="1053">
        <v>0</v>
      </c>
      <c r="R833" s="866"/>
      <c r="S833" s="952"/>
    </row>
    <row r="834" spans="1:19" ht="14.25">
      <c r="A834" s="275"/>
      <c r="B834" s="864"/>
      <c r="C834" s="884"/>
      <c r="D834" s="865"/>
      <c r="E834" s="896"/>
      <c r="F834" s="865"/>
      <c r="G834" s="911"/>
      <c r="H834" s="910"/>
      <c r="I834" s="911"/>
      <c r="J834" s="932"/>
      <c r="K834" s="963"/>
      <c r="L834" s="932"/>
      <c r="M834" s="921"/>
      <c r="N834" s="939"/>
      <c r="O834" s="939"/>
      <c r="P834" s="939"/>
      <c r="Q834" s="1053"/>
      <c r="R834" s="866" t="s">
        <v>178</v>
      </c>
      <c r="S834" s="952">
        <v>0</v>
      </c>
    </row>
    <row r="835" spans="1:19" ht="15">
      <c r="A835" s="275"/>
      <c r="B835" s="864"/>
      <c r="C835" s="884"/>
      <c r="D835" s="865"/>
      <c r="E835" s="897" t="s">
        <v>1862</v>
      </c>
      <c r="F835" s="868"/>
      <c r="G835" s="912"/>
      <c r="H835" s="912"/>
      <c r="I835" s="912"/>
      <c r="J835" s="933"/>
      <c r="K835" s="964"/>
      <c r="L835" s="933"/>
      <c r="M835" s="922"/>
      <c r="N835" s="940">
        <v>3.0499999999999989</v>
      </c>
      <c r="O835" s="940">
        <v>1.5</v>
      </c>
      <c r="P835" s="940">
        <v>1.5</v>
      </c>
      <c r="Q835" s="1054">
        <v>0</v>
      </c>
      <c r="R835" s="869"/>
      <c r="S835" s="951"/>
    </row>
    <row r="836" spans="1:19" ht="15">
      <c r="A836" s="275"/>
      <c r="B836" s="864"/>
      <c r="C836" s="886"/>
      <c r="D836" s="892" t="s">
        <v>191</v>
      </c>
      <c r="E836" s="899"/>
      <c r="F836" s="865"/>
      <c r="G836" s="910"/>
      <c r="H836" s="910"/>
      <c r="I836" s="910"/>
      <c r="J836" s="932"/>
      <c r="K836" s="965"/>
      <c r="L836" s="932"/>
      <c r="M836" s="923"/>
      <c r="N836" s="939">
        <v>3.0499999999999989</v>
      </c>
      <c r="O836" s="939">
        <v>1.5</v>
      </c>
      <c r="P836" s="939"/>
      <c r="Q836" s="1053">
        <v>0</v>
      </c>
      <c r="R836" s="866"/>
      <c r="S836" s="952"/>
    </row>
    <row r="837" spans="1:19" ht="30">
      <c r="A837" s="275"/>
      <c r="B837" s="864"/>
      <c r="C837" s="883" t="s">
        <v>1908</v>
      </c>
      <c r="D837" s="868"/>
      <c r="E837" s="901"/>
      <c r="F837" s="868"/>
      <c r="G837" s="912"/>
      <c r="H837" s="912"/>
      <c r="I837" s="912"/>
      <c r="J837" s="933"/>
      <c r="K837" s="964"/>
      <c r="L837" s="933"/>
      <c r="M837" s="922"/>
      <c r="N837" s="940">
        <v>3.0499999999999989</v>
      </c>
      <c r="O837" s="940">
        <v>1.5</v>
      </c>
      <c r="P837" s="940"/>
      <c r="Q837" s="1054">
        <v>0</v>
      </c>
      <c r="R837" s="869"/>
      <c r="S837" s="951"/>
    </row>
    <row r="838" spans="1:19" ht="14.25">
      <c r="A838" s="275"/>
      <c r="B838" s="864"/>
      <c r="C838" s="884" t="s">
        <v>1909</v>
      </c>
      <c r="D838" s="867" t="s">
        <v>167</v>
      </c>
      <c r="E838" s="900" t="s">
        <v>738</v>
      </c>
      <c r="F838" s="867"/>
      <c r="G838" s="911" t="s">
        <v>170</v>
      </c>
      <c r="H838" s="910" t="s">
        <v>170</v>
      </c>
      <c r="I838" s="911" t="s">
        <v>171</v>
      </c>
      <c r="J838" s="932" t="s">
        <v>172</v>
      </c>
      <c r="K838" s="963" t="s">
        <v>173</v>
      </c>
      <c r="L838" s="932" t="s">
        <v>707</v>
      </c>
      <c r="M838" s="921" t="s">
        <v>707</v>
      </c>
      <c r="N838" s="939">
        <v>3.8489999999999998</v>
      </c>
      <c r="O838" s="939">
        <v>2.5249999999999999</v>
      </c>
      <c r="P838" s="939"/>
      <c r="Q838" s="1053">
        <v>0</v>
      </c>
      <c r="R838" s="866"/>
      <c r="S838" s="952"/>
    </row>
    <row r="839" spans="1:19" ht="15">
      <c r="A839" s="275"/>
      <c r="B839" s="864"/>
      <c r="C839" s="884"/>
      <c r="D839" s="865"/>
      <c r="E839" s="897" t="s">
        <v>739</v>
      </c>
      <c r="F839" s="868"/>
      <c r="G839" s="912"/>
      <c r="H839" s="912"/>
      <c r="I839" s="912"/>
      <c r="J839" s="933"/>
      <c r="K839" s="964"/>
      <c r="L839" s="933"/>
      <c r="M839" s="922"/>
      <c r="N839" s="940">
        <v>3.8489999999999998</v>
      </c>
      <c r="O839" s="940">
        <v>2.5249999999999999</v>
      </c>
      <c r="P839" s="940">
        <v>0</v>
      </c>
      <c r="Q839" s="1054">
        <v>0</v>
      </c>
      <c r="R839" s="869"/>
      <c r="S839" s="951"/>
    </row>
    <row r="840" spans="1:19" ht="14.25">
      <c r="A840" s="275"/>
      <c r="B840" s="864"/>
      <c r="C840" s="884"/>
      <c r="D840" s="865"/>
      <c r="E840" s="900" t="s">
        <v>740</v>
      </c>
      <c r="F840" s="867"/>
      <c r="G840" s="911" t="s">
        <v>170</v>
      </c>
      <c r="H840" s="910" t="s">
        <v>170</v>
      </c>
      <c r="I840" s="911" t="s">
        <v>171</v>
      </c>
      <c r="J840" s="932" t="s">
        <v>172</v>
      </c>
      <c r="K840" s="963" t="s">
        <v>173</v>
      </c>
      <c r="L840" s="932" t="s">
        <v>707</v>
      </c>
      <c r="M840" s="921" t="s">
        <v>707</v>
      </c>
      <c r="N840" s="939">
        <v>3.27</v>
      </c>
      <c r="O840" s="939">
        <v>3.2599999999999993</v>
      </c>
      <c r="P840" s="939"/>
      <c r="Q840" s="1053">
        <v>0</v>
      </c>
      <c r="R840" s="866"/>
      <c r="S840" s="952"/>
    </row>
    <row r="841" spans="1:19" ht="15">
      <c r="A841" s="275"/>
      <c r="B841" s="864"/>
      <c r="C841" s="884"/>
      <c r="D841" s="865"/>
      <c r="E841" s="897" t="s">
        <v>741</v>
      </c>
      <c r="F841" s="868"/>
      <c r="G841" s="912"/>
      <c r="H841" s="912"/>
      <c r="I841" s="912"/>
      <c r="J841" s="933"/>
      <c r="K841" s="964"/>
      <c r="L841" s="933"/>
      <c r="M841" s="922"/>
      <c r="N841" s="940">
        <v>3.27</v>
      </c>
      <c r="O841" s="940">
        <v>3.2599999999999993</v>
      </c>
      <c r="P841" s="940">
        <v>0</v>
      </c>
      <c r="Q841" s="1054">
        <v>0</v>
      </c>
      <c r="R841" s="869"/>
      <c r="S841" s="951"/>
    </row>
    <row r="842" spans="1:19" ht="15">
      <c r="A842" s="275"/>
      <c r="B842" s="864"/>
      <c r="C842" s="886"/>
      <c r="D842" s="892" t="s">
        <v>191</v>
      </c>
      <c r="E842" s="899"/>
      <c r="F842" s="865"/>
      <c r="G842" s="910"/>
      <c r="H842" s="910"/>
      <c r="I842" s="910"/>
      <c r="J842" s="932"/>
      <c r="K842" s="965"/>
      <c r="L842" s="932"/>
      <c r="M842" s="923"/>
      <c r="N842" s="939">
        <v>7.1189999999999998</v>
      </c>
      <c r="O842" s="939">
        <v>5.7849999999999984</v>
      </c>
      <c r="P842" s="939"/>
      <c r="Q842" s="1053">
        <v>0</v>
      </c>
      <c r="R842" s="866"/>
      <c r="S842" s="952"/>
    </row>
    <row r="843" spans="1:19" ht="15">
      <c r="A843" s="275"/>
      <c r="B843" s="864"/>
      <c r="C843" s="883" t="s">
        <v>1910</v>
      </c>
      <c r="D843" s="868"/>
      <c r="E843" s="901"/>
      <c r="F843" s="868"/>
      <c r="G843" s="912"/>
      <c r="H843" s="912"/>
      <c r="I843" s="912"/>
      <c r="J843" s="933"/>
      <c r="K843" s="964"/>
      <c r="L843" s="933"/>
      <c r="M843" s="922"/>
      <c r="N843" s="940">
        <v>7.1189999999999998</v>
      </c>
      <c r="O843" s="940">
        <v>5.7849999999999984</v>
      </c>
      <c r="P843" s="940"/>
      <c r="Q843" s="1054">
        <v>0</v>
      </c>
      <c r="R843" s="869"/>
      <c r="S843" s="951"/>
    </row>
    <row r="844" spans="1:19" ht="14.25">
      <c r="A844" s="275"/>
      <c r="B844" s="864"/>
      <c r="C844" s="884" t="s">
        <v>2008</v>
      </c>
      <c r="D844" s="867" t="s">
        <v>727</v>
      </c>
      <c r="E844" s="898" t="s">
        <v>2111</v>
      </c>
      <c r="F844" s="867" t="s">
        <v>1752</v>
      </c>
      <c r="G844" s="909" t="s">
        <v>730</v>
      </c>
      <c r="H844" s="910" t="s">
        <v>730</v>
      </c>
      <c r="I844" s="909" t="s">
        <v>176</v>
      </c>
      <c r="J844" s="932" t="s">
        <v>238</v>
      </c>
      <c r="K844" s="962" t="s">
        <v>173</v>
      </c>
      <c r="L844" s="932" t="s">
        <v>750</v>
      </c>
      <c r="M844" s="920" t="s">
        <v>731</v>
      </c>
      <c r="N844" s="939">
        <v>15.75</v>
      </c>
      <c r="O844" s="939">
        <v>15.75</v>
      </c>
      <c r="P844" s="939"/>
      <c r="Q844" s="1053">
        <v>68809.409</v>
      </c>
      <c r="R844" s="866"/>
      <c r="S844" s="952"/>
    </row>
    <row r="845" spans="1:19" ht="14.25">
      <c r="A845" s="275"/>
      <c r="B845" s="864"/>
      <c r="C845" s="884"/>
      <c r="D845" s="865"/>
      <c r="E845" s="895"/>
      <c r="F845" s="867" t="s">
        <v>1753</v>
      </c>
      <c r="G845" s="909" t="s">
        <v>730</v>
      </c>
      <c r="H845" s="910" t="s">
        <v>730</v>
      </c>
      <c r="I845" s="909" t="s">
        <v>176</v>
      </c>
      <c r="J845" s="932" t="s">
        <v>238</v>
      </c>
      <c r="K845" s="962" t="s">
        <v>173</v>
      </c>
      <c r="L845" s="932" t="s">
        <v>750</v>
      </c>
      <c r="M845" s="920" t="s">
        <v>731</v>
      </c>
      <c r="N845" s="939">
        <v>18.899999999999995</v>
      </c>
      <c r="O845" s="939">
        <v>18.899999999999995</v>
      </c>
      <c r="P845" s="939"/>
      <c r="Q845" s="1053">
        <v>80549.433000000005</v>
      </c>
      <c r="R845" s="866"/>
      <c r="S845" s="952"/>
    </row>
    <row r="846" spans="1:19" ht="14.25">
      <c r="A846" s="275"/>
      <c r="B846" s="864"/>
      <c r="C846" s="884"/>
      <c r="D846" s="865"/>
      <c r="E846" s="895"/>
      <c r="F846" s="867" t="s">
        <v>1754</v>
      </c>
      <c r="G846" s="909" t="s">
        <v>730</v>
      </c>
      <c r="H846" s="910" t="s">
        <v>730</v>
      </c>
      <c r="I846" s="909" t="s">
        <v>176</v>
      </c>
      <c r="J846" s="932" t="s">
        <v>238</v>
      </c>
      <c r="K846" s="962" t="s">
        <v>173</v>
      </c>
      <c r="L846" s="932" t="s">
        <v>750</v>
      </c>
      <c r="M846" s="920" t="s">
        <v>731</v>
      </c>
      <c r="N846" s="939">
        <v>18.899999999999995</v>
      </c>
      <c r="O846" s="939">
        <v>18.899999999999995</v>
      </c>
      <c r="P846" s="939"/>
      <c r="Q846" s="1053">
        <v>78464.084000000003</v>
      </c>
      <c r="R846" s="866"/>
      <c r="S846" s="952"/>
    </row>
    <row r="847" spans="1:19" ht="14.25">
      <c r="A847" s="275"/>
      <c r="B847" s="864"/>
      <c r="C847" s="884"/>
      <c r="D847" s="865"/>
      <c r="E847" s="895"/>
      <c r="F847" s="867" t="s">
        <v>1755</v>
      </c>
      <c r="G847" s="909" t="s">
        <v>730</v>
      </c>
      <c r="H847" s="910" t="s">
        <v>730</v>
      </c>
      <c r="I847" s="909" t="s">
        <v>176</v>
      </c>
      <c r="J847" s="932" t="s">
        <v>238</v>
      </c>
      <c r="K847" s="962" t="s">
        <v>173</v>
      </c>
      <c r="L847" s="932" t="s">
        <v>750</v>
      </c>
      <c r="M847" s="920" t="s">
        <v>731</v>
      </c>
      <c r="N847" s="939">
        <v>18.899999999999995</v>
      </c>
      <c r="O847" s="939">
        <v>18.899999999999995</v>
      </c>
      <c r="P847" s="939"/>
      <c r="Q847" s="1053">
        <v>84452.97</v>
      </c>
      <c r="R847" s="866"/>
      <c r="S847" s="952"/>
    </row>
    <row r="848" spans="1:19" ht="14.25">
      <c r="A848" s="275"/>
      <c r="B848" s="864"/>
      <c r="C848" s="884"/>
      <c r="D848" s="865"/>
      <c r="E848" s="895"/>
      <c r="F848" s="867" t="s">
        <v>1756</v>
      </c>
      <c r="G848" s="909" t="s">
        <v>730</v>
      </c>
      <c r="H848" s="910" t="s">
        <v>730</v>
      </c>
      <c r="I848" s="909" t="s">
        <v>176</v>
      </c>
      <c r="J848" s="932" t="s">
        <v>238</v>
      </c>
      <c r="K848" s="962" t="s">
        <v>173</v>
      </c>
      <c r="L848" s="932" t="s">
        <v>750</v>
      </c>
      <c r="M848" s="920" t="s">
        <v>731</v>
      </c>
      <c r="N848" s="939">
        <v>22.049999999999997</v>
      </c>
      <c r="O848" s="939">
        <v>22.049999999999997</v>
      </c>
      <c r="P848" s="939"/>
      <c r="Q848" s="1053">
        <v>103032.35300000002</v>
      </c>
      <c r="R848" s="866"/>
      <c r="S848" s="952"/>
    </row>
    <row r="849" spans="1:19" ht="14.25">
      <c r="A849" s="275"/>
      <c r="B849" s="864"/>
      <c r="C849" s="884"/>
      <c r="D849" s="865"/>
      <c r="E849" s="895"/>
      <c r="F849" s="867" t="s">
        <v>1757</v>
      </c>
      <c r="G849" s="909" t="s">
        <v>730</v>
      </c>
      <c r="H849" s="910" t="s">
        <v>730</v>
      </c>
      <c r="I849" s="909" t="s">
        <v>176</v>
      </c>
      <c r="J849" s="932" t="s">
        <v>238</v>
      </c>
      <c r="K849" s="962" t="s">
        <v>173</v>
      </c>
      <c r="L849" s="932" t="s">
        <v>750</v>
      </c>
      <c r="M849" s="920" t="s">
        <v>731</v>
      </c>
      <c r="N849" s="939">
        <v>15.75</v>
      </c>
      <c r="O849" s="939">
        <v>15.75</v>
      </c>
      <c r="P849" s="939"/>
      <c r="Q849" s="1053">
        <v>68884.956000000006</v>
      </c>
      <c r="R849" s="866"/>
      <c r="S849" s="952"/>
    </row>
    <row r="850" spans="1:19" ht="14.25">
      <c r="A850" s="275"/>
      <c r="B850" s="864"/>
      <c r="C850" s="884"/>
      <c r="D850" s="865"/>
      <c r="E850" s="896"/>
      <c r="F850" s="867" t="s">
        <v>1758</v>
      </c>
      <c r="G850" s="911" t="s">
        <v>730</v>
      </c>
      <c r="H850" s="910" t="s">
        <v>730</v>
      </c>
      <c r="I850" s="911" t="s">
        <v>176</v>
      </c>
      <c r="J850" s="932" t="s">
        <v>238</v>
      </c>
      <c r="K850" s="963" t="s">
        <v>173</v>
      </c>
      <c r="L850" s="932" t="s">
        <v>750</v>
      </c>
      <c r="M850" s="921" t="s">
        <v>731</v>
      </c>
      <c r="N850" s="939">
        <v>22.049999999999997</v>
      </c>
      <c r="O850" s="939">
        <v>22.049999999999997</v>
      </c>
      <c r="P850" s="939"/>
      <c r="Q850" s="1053">
        <v>100722.272</v>
      </c>
      <c r="R850" s="866"/>
      <c r="S850" s="952"/>
    </row>
    <row r="851" spans="1:19" ht="15">
      <c r="A851" s="275"/>
      <c r="B851" s="864"/>
      <c r="C851" s="884"/>
      <c r="D851" s="865"/>
      <c r="E851" s="897" t="s">
        <v>2112</v>
      </c>
      <c r="F851" s="868"/>
      <c r="G851" s="912"/>
      <c r="H851" s="912"/>
      <c r="I851" s="912"/>
      <c r="J851" s="933"/>
      <c r="K851" s="964"/>
      <c r="L851" s="933"/>
      <c r="M851" s="922"/>
      <c r="N851" s="940">
        <v>132.30000000000018</v>
      </c>
      <c r="O851" s="940">
        <v>132.30000000000018</v>
      </c>
      <c r="P851" s="940">
        <v>130.453</v>
      </c>
      <c r="Q851" s="1054">
        <v>584915.47700000019</v>
      </c>
      <c r="R851" s="869"/>
      <c r="S851" s="951"/>
    </row>
    <row r="852" spans="1:19" ht="15">
      <c r="A852" s="275"/>
      <c r="B852" s="864"/>
      <c r="C852" s="886"/>
      <c r="D852" s="892" t="s">
        <v>733</v>
      </c>
      <c r="E852" s="899"/>
      <c r="F852" s="865"/>
      <c r="G852" s="910"/>
      <c r="H852" s="910"/>
      <c r="I852" s="910"/>
      <c r="J852" s="932"/>
      <c r="K852" s="965"/>
      <c r="L852" s="932"/>
      <c r="M852" s="923"/>
      <c r="N852" s="939">
        <v>132.30000000000018</v>
      </c>
      <c r="O852" s="939">
        <v>132.30000000000018</v>
      </c>
      <c r="P852" s="939"/>
      <c r="Q852" s="1053">
        <v>584915.47700000019</v>
      </c>
      <c r="R852" s="866"/>
      <c r="S852" s="952"/>
    </row>
    <row r="853" spans="1:19" ht="15">
      <c r="A853" s="275"/>
      <c r="B853" s="864"/>
      <c r="C853" s="883" t="s">
        <v>2014</v>
      </c>
      <c r="D853" s="868"/>
      <c r="E853" s="901"/>
      <c r="F853" s="868"/>
      <c r="G853" s="912"/>
      <c r="H853" s="912"/>
      <c r="I853" s="912"/>
      <c r="J853" s="933"/>
      <c r="K853" s="964"/>
      <c r="L853" s="933"/>
      <c r="M853" s="922"/>
      <c r="N853" s="940">
        <v>132.30000000000018</v>
      </c>
      <c r="O853" s="940">
        <v>132.30000000000018</v>
      </c>
      <c r="P853" s="940"/>
      <c r="Q853" s="1054">
        <v>584915.47700000019</v>
      </c>
      <c r="R853" s="869"/>
      <c r="S853" s="951"/>
    </row>
    <row r="854" spans="1:19" ht="14.25">
      <c r="A854" s="275"/>
      <c r="B854" s="864"/>
      <c r="C854" s="884" t="s">
        <v>2113</v>
      </c>
      <c r="D854" s="867" t="s">
        <v>167</v>
      </c>
      <c r="E854" s="898" t="s">
        <v>515</v>
      </c>
      <c r="F854" s="867" t="s">
        <v>749</v>
      </c>
      <c r="G854" s="909" t="s">
        <v>170</v>
      </c>
      <c r="H854" s="910" t="s">
        <v>170</v>
      </c>
      <c r="I854" s="909" t="s">
        <v>176</v>
      </c>
      <c r="J854" s="932" t="s">
        <v>238</v>
      </c>
      <c r="K854" s="962" t="s">
        <v>173</v>
      </c>
      <c r="L854" s="932" t="s">
        <v>750</v>
      </c>
      <c r="M854" s="920" t="s">
        <v>731</v>
      </c>
      <c r="N854" s="939">
        <v>1.25</v>
      </c>
      <c r="O854" s="939">
        <v>1.2290000000000001</v>
      </c>
      <c r="P854" s="939"/>
      <c r="Q854" s="1053">
        <v>493.84199999999998</v>
      </c>
      <c r="R854" s="866"/>
      <c r="S854" s="952"/>
    </row>
    <row r="855" spans="1:19" ht="14.25">
      <c r="A855" s="275"/>
      <c r="B855" s="864"/>
      <c r="C855" s="884"/>
      <c r="D855" s="865"/>
      <c r="E855" s="895"/>
      <c r="F855" s="865"/>
      <c r="G855" s="911"/>
      <c r="H855" s="910"/>
      <c r="I855" s="909"/>
      <c r="J855" s="932"/>
      <c r="K855" s="962"/>
      <c r="L855" s="932"/>
      <c r="M855" s="920"/>
      <c r="N855" s="939"/>
      <c r="O855" s="939"/>
      <c r="P855" s="939"/>
      <c r="Q855" s="1053"/>
      <c r="R855" s="866" t="s">
        <v>178</v>
      </c>
      <c r="S855" s="952">
        <v>35964</v>
      </c>
    </row>
    <row r="856" spans="1:19" ht="14.25">
      <c r="A856" s="275"/>
      <c r="B856" s="864"/>
      <c r="C856" s="884"/>
      <c r="D856" s="865"/>
      <c r="E856" s="895"/>
      <c r="F856" s="867" t="s">
        <v>751</v>
      </c>
      <c r="G856" s="909" t="s">
        <v>368</v>
      </c>
      <c r="H856" s="910" t="s">
        <v>368</v>
      </c>
      <c r="I856" s="909" t="s">
        <v>176</v>
      </c>
      <c r="J856" s="932" t="s">
        <v>238</v>
      </c>
      <c r="K856" s="962" t="s">
        <v>173</v>
      </c>
      <c r="L856" s="932" t="s">
        <v>750</v>
      </c>
      <c r="M856" s="920" t="s">
        <v>731</v>
      </c>
      <c r="N856" s="939">
        <v>20.18</v>
      </c>
      <c r="O856" s="939">
        <v>17.646000000000001</v>
      </c>
      <c r="P856" s="939"/>
      <c r="Q856" s="1053">
        <v>20178.550999999999</v>
      </c>
      <c r="R856" s="866"/>
      <c r="S856" s="952"/>
    </row>
    <row r="857" spans="1:19" ht="14.25">
      <c r="A857" s="275"/>
      <c r="B857" s="864"/>
      <c r="C857" s="884"/>
      <c r="D857" s="865"/>
      <c r="E857" s="895"/>
      <c r="F857" s="865"/>
      <c r="G857" s="909"/>
      <c r="H857" s="910"/>
      <c r="I857" s="909"/>
      <c r="J857" s="932"/>
      <c r="K857" s="962"/>
      <c r="L857" s="932"/>
      <c r="M857" s="920"/>
      <c r="N857" s="939"/>
      <c r="O857" s="939"/>
      <c r="P857" s="939"/>
      <c r="Q857" s="1053"/>
      <c r="R857" s="866" t="s">
        <v>752</v>
      </c>
      <c r="S857" s="952">
        <v>1997268</v>
      </c>
    </row>
    <row r="858" spans="1:19" ht="14.25">
      <c r="A858" s="275"/>
      <c r="B858" s="864"/>
      <c r="C858" s="884"/>
      <c r="D858" s="865"/>
      <c r="E858" s="895"/>
      <c r="F858" s="867" t="s">
        <v>753</v>
      </c>
      <c r="G858" s="909" t="s">
        <v>368</v>
      </c>
      <c r="H858" s="910" t="s">
        <v>368</v>
      </c>
      <c r="I858" s="909" t="s">
        <v>176</v>
      </c>
      <c r="J858" s="932" t="s">
        <v>238</v>
      </c>
      <c r="K858" s="962" t="s">
        <v>173</v>
      </c>
      <c r="L858" s="932" t="s">
        <v>750</v>
      </c>
      <c r="M858" s="920" t="s">
        <v>731</v>
      </c>
      <c r="N858" s="939">
        <v>20.18</v>
      </c>
      <c r="O858" s="939">
        <v>19.257999999999996</v>
      </c>
      <c r="P858" s="939"/>
      <c r="Q858" s="1053">
        <v>4508.0509999999995</v>
      </c>
      <c r="R858" s="866"/>
      <c r="S858" s="952"/>
    </row>
    <row r="859" spans="1:19" ht="14.25">
      <c r="A859" s="275"/>
      <c r="B859" s="864"/>
      <c r="C859" s="884"/>
      <c r="D859" s="865"/>
      <c r="E859" s="895"/>
      <c r="F859" s="865"/>
      <c r="G859" s="909"/>
      <c r="H859" s="910"/>
      <c r="I859" s="909"/>
      <c r="J859" s="932"/>
      <c r="K859" s="962"/>
      <c r="L859" s="932"/>
      <c r="M859" s="920"/>
      <c r="N859" s="939"/>
      <c r="O859" s="939"/>
      <c r="P859" s="939"/>
      <c r="Q859" s="1053"/>
      <c r="R859" s="866" t="s">
        <v>752</v>
      </c>
      <c r="S859" s="952">
        <v>448896</v>
      </c>
    </row>
    <row r="860" spans="1:19" ht="14.25">
      <c r="A860" s="275"/>
      <c r="B860" s="864"/>
      <c r="C860" s="884"/>
      <c r="D860" s="865"/>
      <c r="E860" s="895"/>
      <c r="F860" s="867" t="s">
        <v>754</v>
      </c>
      <c r="G860" s="909" t="s">
        <v>368</v>
      </c>
      <c r="H860" s="910" t="s">
        <v>368</v>
      </c>
      <c r="I860" s="909" t="s">
        <v>176</v>
      </c>
      <c r="J860" s="932" t="s">
        <v>238</v>
      </c>
      <c r="K860" s="962" t="s">
        <v>173</v>
      </c>
      <c r="L860" s="932" t="s">
        <v>750</v>
      </c>
      <c r="M860" s="920" t="s">
        <v>731</v>
      </c>
      <c r="N860" s="939">
        <v>27.478000000000005</v>
      </c>
      <c r="O860" s="939">
        <v>24.225999999999999</v>
      </c>
      <c r="P860" s="939"/>
      <c r="Q860" s="1053">
        <v>22489.175999999999</v>
      </c>
      <c r="R860" s="866"/>
      <c r="S860" s="952"/>
    </row>
    <row r="861" spans="1:19" ht="14.25">
      <c r="A861" s="275"/>
      <c r="B861" s="864"/>
      <c r="C861" s="884"/>
      <c r="D861" s="865"/>
      <c r="E861" s="896"/>
      <c r="F861" s="865"/>
      <c r="G861" s="911"/>
      <c r="H861" s="910"/>
      <c r="I861" s="911"/>
      <c r="J861" s="932"/>
      <c r="K861" s="963"/>
      <c r="L861" s="932"/>
      <c r="M861" s="921"/>
      <c r="N861" s="939"/>
      <c r="O861" s="939"/>
      <c r="P861" s="939"/>
      <c r="Q861" s="1053"/>
      <c r="R861" s="866" t="s">
        <v>752</v>
      </c>
      <c r="S861" s="952">
        <v>2284842</v>
      </c>
    </row>
    <row r="862" spans="1:19" ht="15">
      <c r="A862" s="275"/>
      <c r="B862" s="864"/>
      <c r="C862" s="884"/>
      <c r="D862" s="865"/>
      <c r="E862" s="897" t="s">
        <v>517</v>
      </c>
      <c r="F862" s="868"/>
      <c r="G862" s="912"/>
      <c r="H862" s="912"/>
      <c r="I862" s="912"/>
      <c r="J862" s="933"/>
      <c r="K862" s="964"/>
      <c r="L862" s="933"/>
      <c r="M862" s="922"/>
      <c r="N862" s="940">
        <v>69.08799999999998</v>
      </c>
      <c r="O862" s="940">
        <v>62.35899999999998</v>
      </c>
      <c r="P862" s="940">
        <v>31.03</v>
      </c>
      <c r="Q862" s="1054">
        <v>47669.62</v>
      </c>
      <c r="R862" s="869"/>
      <c r="S862" s="951"/>
    </row>
    <row r="863" spans="1:19" ht="15">
      <c r="A863" s="275"/>
      <c r="B863" s="864"/>
      <c r="C863" s="886"/>
      <c r="D863" s="892" t="s">
        <v>191</v>
      </c>
      <c r="E863" s="899"/>
      <c r="F863" s="865"/>
      <c r="G863" s="910"/>
      <c r="H863" s="910"/>
      <c r="I863" s="910"/>
      <c r="J863" s="932"/>
      <c r="K863" s="965"/>
      <c r="L863" s="932"/>
      <c r="M863" s="923"/>
      <c r="N863" s="939">
        <v>69.08799999999998</v>
      </c>
      <c r="O863" s="939">
        <v>62.35899999999998</v>
      </c>
      <c r="P863" s="939"/>
      <c r="Q863" s="1053">
        <v>47669.62</v>
      </c>
      <c r="R863" s="866"/>
      <c r="S863" s="952"/>
    </row>
    <row r="864" spans="1:19" ht="30">
      <c r="A864" s="275"/>
      <c r="B864" s="864"/>
      <c r="C864" s="883" t="s">
        <v>2114</v>
      </c>
      <c r="D864" s="868"/>
      <c r="E864" s="901"/>
      <c r="F864" s="868"/>
      <c r="G864" s="912"/>
      <c r="H864" s="912"/>
      <c r="I864" s="912"/>
      <c r="J864" s="933"/>
      <c r="K864" s="964"/>
      <c r="L864" s="933"/>
      <c r="M864" s="922"/>
      <c r="N864" s="940">
        <v>69.08799999999998</v>
      </c>
      <c r="O864" s="940">
        <v>62.35899999999998</v>
      </c>
      <c r="P864" s="940"/>
      <c r="Q864" s="1054">
        <v>47669.62</v>
      </c>
      <c r="R864" s="869"/>
      <c r="S864" s="951"/>
    </row>
    <row r="865" spans="1:19" ht="14.25">
      <c r="A865" s="275"/>
      <c r="B865" s="864"/>
      <c r="C865" s="884" t="s">
        <v>2115</v>
      </c>
      <c r="D865" s="867" t="s">
        <v>167</v>
      </c>
      <c r="E865" s="898" t="s">
        <v>706</v>
      </c>
      <c r="F865" s="867"/>
      <c r="G865" s="909" t="s">
        <v>170</v>
      </c>
      <c r="H865" s="910" t="s">
        <v>170</v>
      </c>
      <c r="I865" s="909" t="s">
        <v>171</v>
      </c>
      <c r="J865" s="932" t="s">
        <v>172</v>
      </c>
      <c r="K865" s="962" t="s">
        <v>173</v>
      </c>
      <c r="L865" s="932" t="s">
        <v>707</v>
      </c>
      <c r="M865" s="920" t="s">
        <v>708</v>
      </c>
      <c r="N865" s="939">
        <v>3.54</v>
      </c>
      <c r="O865" s="939">
        <v>2.8319999999999999</v>
      </c>
      <c r="P865" s="939"/>
      <c r="Q865" s="1053">
        <v>0.94699999999999995</v>
      </c>
      <c r="R865" s="866"/>
      <c r="S865" s="952"/>
    </row>
    <row r="866" spans="1:19" ht="14.25">
      <c r="A866" s="275"/>
      <c r="B866" s="864"/>
      <c r="C866" s="884"/>
      <c r="D866" s="865"/>
      <c r="E866" s="896"/>
      <c r="F866" s="865"/>
      <c r="G866" s="911"/>
      <c r="H866" s="910"/>
      <c r="I866" s="911"/>
      <c r="J866" s="932"/>
      <c r="K866" s="963"/>
      <c r="L866" s="932"/>
      <c r="M866" s="921"/>
      <c r="N866" s="939"/>
      <c r="O866" s="939"/>
      <c r="P866" s="939"/>
      <c r="Q866" s="1053"/>
      <c r="R866" s="866" t="s">
        <v>178</v>
      </c>
      <c r="S866" s="952">
        <v>130</v>
      </c>
    </row>
    <row r="867" spans="1:19" ht="15">
      <c r="A867" s="275"/>
      <c r="B867" s="864"/>
      <c r="C867" s="884"/>
      <c r="D867" s="865"/>
      <c r="E867" s="897" t="s">
        <v>709</v>
      </c>
      <c r="F867" s="868"/>
      <c r="G867" s="912"/>
      <c r="H867" s="912"/>
      <c r="I867" s="912"/>
      <c r="J867" s="933"/>
      <c r="K867" s="964"/>
      <c r="L867" s="933"/>
      <c r="M867" s="922"/>
      <c r="N867" s="940">
        <v>3.54</v>
      </c>
      <c r="O867" s="940">
        <v>2.8319999999999999</v>
      </c>
      <c r="P867" s="940">
        <v>2.68</v>
      </c>
      <c r="Q867" s="1054">
        <v>0.94699999999999995</v>
      </c>
      <c r="R867" s="869"/>
      <c r="S867" s="951"/>
    </row>
    <row r="868" spans="1:19" ht="15">
      <c r="A868" s="275"/>
      <c r="B868" s="864"/>
      <c r="C868" s="886"/>
      <c r="D868" s="892" t="s">
        <v>191</v>
      </c>
      <c r="E868" s="899"/>
      <c r="F868" s="865"/>
      <c r="G868" s="910"/>
      <c r="H868" s="910"/>
      <c r="I868" s="910"/>
      <c r="J868" s="932"/>
      <c r="K868" s="965"/>
      <c r="L868" s="932"/>
      <c r="M868" s="923"/>
      <c r="N868" s="939">
        <v>3.54</v>
      </c>
      <c r="O868" s="939">
        <v>2.8319999999999999</v>
      </c>
      <c r="P868" s="939"/>
      <c r="Q868" s="1053">
        <v>0.94699999999999995</v>
      </c>
      <c r="R868" s="866"/>
      <c r="S868" s="952"/>
    </row>
    <row r="869" spans="1:19" ht="15">
      <c r="A869" s="275"/>
      <c r="B869" s="870"/>
      <c r="C869" s="883" t="s">
        <v>2116</v>
      </c>
      <c r="D869" s="868"/>
      <c r="E869" s="901"/>
      <c r="F869" s="868"/>
      <c r="G869" s="912"/>
      <c r="H869" s="912"/>
      <c r="I869" s="912"/>
      <c r="J869" s="933"/>
      <c r="K869" s="964"/>
      <c r="L869" s="933"/>
      <c r="M869" s="922"/>
      <c r="N869" s="940">
        <v>3.54</v>
      </c>
      <c r="O869" s="940">
        <v>2.8319999999999999</v>
      </c>
      <c r="P869" s="940"/>
      <c r="Q869" s="1054">
        <v>0.94699999999999995</v>
      </c>
      <c r="R869" s="869"/>
      <c r="S869" s="951"/>
    </row>
    <row r="870" spans="1:19" ht="15">
      <c r="A870" s="275"/>
      <c r="B870" s="871" t="s">
        <v>755</v>
      </c>
      <c r="C870" s="887"/>
      <c r="D870" s="872"/>
      <c r="E870" s="902"/>
      <c r="F870" s="872"/>
      <c r="G870" s="913"/>
      <c r="H870" s="913"/>
      <c r="I870" s="913"/>
      <c r="J870" s="934"/>
      <c r="K870" s="966"/>
      <c r="L870" s="934"/>
      <c r="M870" s="924"/>
      <c r="N870" s="941">
        <v>453.57299999999958</v>
      </c>
      <c r="O870" s="941">
        <v>430.87799999999891</v>
      </c>
      <c r="P870" s="941"/>
      <c r="Q870" s="1055">
        <v>1638059.8620000011</v>
      </c>
      <c r="R870" s="873"/>
      <c r="S870" s="953"/>
    </row>
    <row r="871" spans="1:19" ht="15">
      <c r="A871" s="275"/>
      <c r="B871" s="874" t="s">
        <v>55</v>
      </c>
      <c r="C871" s="884" t="s">
        <v>756</v>
      </c>
      <c r="D871" s="867" t="s">
        <v>192</v>
      </c>
      <c r="E871" s="898" t="s">
        <v>757</v>
      </c>
      <c r="F871" s="867" t="s">
        <v>758</v>
      </c>
      <c r="G871" s="909" t="s">
        <v>194</v>
      </c>
      <c r="H871" s="910" t="s">
        <v>194</v>
      </c>
      <c r="I871" s="909" t="s">
        <v>176</v>
      </c>
      <c r="J871" s="932" t="s">
        <v>238</v>
      </c>
      <c r="K871" s="962" t="s">
        <v>173</v>
      </c>
      <c r="L871" s="932" t="s">
        <v>759</v>
      </c>
      <c r="M871" s="920" t="s">
        <v>760</v>
      </c>
      <c r="N871" s="939">
        <v>71.40000000000002</v>
      </c>
      <c r="O871" s="939">
        <v>78.192999999999984</v>
      </c>
      <c r="P871" s="939"/>
      <c r="Q871" s="1053">
        <v>371809.22399999999</v>
      </c>
      <c r="R871" s="866"/>
      <c r="S871" s="952"/>
    </row>
    <row r="872" spans="1:19" ht="14.25">
      <c r="A872" s="275"/>
      <c r="B872" s="864"/>
      <c r="C872" s="884"/>
      <c r="D872" s="865"/>
      <c r="E872" s="896"/>
      <c r="F872" s="867" t="s">
        <v>761</v>
      </c>
      <c r="G872" s="911" t="s">
        <v>194</v>
      </c>
      <c r="H872" s="910" t="s">
        <v>194</v>
      </c>
      <c r="I872" s="911" t="s">
        <v>176</v>
      </c>
      <c r="J872" s="932" t="s">
        <v>238</v>
      </c>
      <c r="K872" s="963" t="s">
        <v>173</v>
      </c>
      <c r="L872" s="932" t="s">
        <v>759</v>
      </c>
      <c r="M872" s="921" t="s">
        <v>760</v>
      </c>
      <c r="N872" s="939">
        <v>71.40000000000002</v>
      </c>
      <c r="O872" s="939">
        <v>76.578000000000017</v>
      </c>
      <c r="P872" s="939"/>
      <c r="Q872" s="1053">
        <v>414169.45300000004</v>
      </c>
      <c r="R872" s="866"/>
      <c r="S872" s="952"/>
    </row>
    <row r="873" spans="1:19" ht="15">
      <c r="A873" s="275"/>
      <c r="B873" s="864"/>
      <c r="C873" s="884"/>
      <c r="D873" s="865"/>
      <c r="E873" s="897" t="s">
        <v>762</v>
      </c>
      <c r="F873" s="868"/>
      <c r="G873" s="912"/>
      <c r="H873" s="912"/>
      <c r="I873" s="912"/>
      <c r="J873" s="933"/>
      <c r="K873" s="964"/>
      <c r="L873" s="933"/>
      <c r="M873" s="922"/>
      <c r="N873" s="940">
        <v>142.80000000000001</v>
      </c>
      <c r="O873" s="940">
        <v>154.77099999999996</v>
      </c>
      <c r="P873" s="940">
        <v>156.83699999999999</v>
      </c>
      <c r="Q873" s="1054">
        <v>785978.67699999991</v>
      </c>
      <c r="R873" s="869"/>
      <c r="S873" s="951"/>
    </row>
    <row r="874" spans="1:19" ht="14.25">
      <c r="A874" s="275"/>
      <c r="B874" s="864"/>
      <c r="C874" s="884"/>
      <c r="D874" s="865"/>
      <c r="E874" s="900" t="s">
        <v>763</v>
      </c>
      <c r="F874" s="867" t="s">
        <v>758</v>
      </c>
      <c r="G874" s="911" t="s">
        <v>194</v>
      </c>
      <c r="H874" s="910" t="s">
        <v>194</v>
      </c>
      <c r="I874" s="911" t="s">
        <v>176</v>
      </c>
      <c r="J874" s="932" t="s">
        <v>238</v>
      </c>
      <c r="K874" s="963" t="s">
        <v>173</v>
      </c>
      <c r="L874" s="932" t="s">
        <v>764</v>
      </c>
      <c r="M874" s="921" t="s">
        <v>765</v>
      </c>
      <c r="N874" s="939">
        <v>42.29999999999999</v>
      </c>
      <c r="O874" s="939">
        <v>43.113999999999983</v>
      </c>
      <c r="P874" s="939"/>
      <c r="Q874" s="1053">
        <v>228826.64400000003</v>
      </c>
      <c r="R874" s="866"/>
      <c r="S874" s="952"/>
    </row>
    <row r="875" spans="1:19" ht="15">
      <c r="A875" s="275"/>
      <c r="B875" s="864"/>
      <c r="C875" s="884"/>
      <c r="D875" s="865"/>
      <c r="E875" s="897" t="s">
        <v>766</v>
      </c>
      <c r="F875" s="868"/>
      <c r="G875" s="912"/>
      <c r="H875" s="912"/>
      <c r="I875" s="912"/>
      <c r="J875" s="933"/>
      <c r="K875" s="964"/>
      <c r="L875" s="933"/>
      <c r="M875" s="922"/>
      <c r="N875" s="940">
        <v>42.29999999999999</v>
      </c>
      <c r="O875" s="940">
        <v>43.113999999999983</v>
      </c>
      <c r="P875" s="940">
        <v>42.697000000000003</v>
      </c>
      <c r="Q875" s="1054">
        <v>228826.64400000003</v>
      </c>
      <c r="R875" s="869"/>
      <c r="S875" s="951"/>
    </row>
    <row r="876" spans="1:19" ht="15">
      <c r="A876" s="275"/>
      <c r="B876" s="864"/>
      <c r="C876" s="886"/>
      <c r="D876" s="892" t="s">
        <v>204</v>
      </c>
      <c r="E876" s="899"/>
      <c r="F876" s="865"/>
      <c r="G876" s="910"/>
      <c r="H876" s="910"/>
      <c r="I876" s="910"/>
      <c r="J876" s="932"/>
      <c r="K876" s="965"/>
      <c r="L876" s="932"/>
      <c r="M876" s="923"/>
      <c r="N876" s="939">
        <v>185.10000000000008</v>
      </c>
      <c r="O876" s="939">
        <v>197.8850000000001</v>
      </c>
      <c r="P876" s="939"/>
      <c r="Q876" s="1053">
        <v>1014805.3209999998</v>
      </c>
      <c r="R876" s="866"/>
      <c r="S876" s="952"/>
    </row>
    <row r="877" spans="1:19" ht="15">
      <c r="A877" s="275"/>
      <c r="B877" s="864"/>
      <c r="C877" s="883" t="s">
        <v>767</v>
      </c>
      <c r="D877" s="868"/>
      <c r="E877" s="901"/>
      <c r="F877" s="868"/>
      <c r="G877" s="912"/>
      <c r="H877" s="912"/>
      <c r="I877" s="912"/>
      <c r="J877" s="933"/>
      <c r="K877" s="964"/>
      <c r="L877" s="933"/>
      <c r="M877" s="922"/>
      <c r="N877" s="940">
        <v>185.10000000000008</v>
      </c>
      <c r="O877" s="940">
        <v>197.8850000000001</v>
      </c>
      <c r="P877" s="940"/>
      <c r="Q877" s="1054">
        <v>1014805.3209999998</v>
      </c>
      <c r="R877" s="869"/>
      <c r="S877" s="951"/>
    </row>
    <row r="878" spans="1:19" ht="14.25">
      <c r="A878" s="275"/>
      <c r="B878" s="864"/>
      <c r="C878" s="884" t="s">
        <v>1779</v>
      </c>
      <c r="D878" s="867" t="s">
        <v>167</v>
      </c>
      <c r="E878" s="898" t="s">
        <v>2015</v>
      </c>
      <c r="F878" s="867"/>
      <c r="G878" s="909" t="s">
        <v>170</v>
      </c>
      <c r="H878" s="910" t="s">
        <v>170</v>
      </c>
      <c r="I878" s="909" t="s">
        <v>171</v>
      </c>
      <c r="J878" s="932" t="s">
        <v>172</v>
      </c>
      <c r="K878" s="962" t="s">
        <v>173</v>
      </c>
      <c r="L878" s="932">
        <v>0</v>
      </c>
      <c r="M878" s="920">
        <v>0</v>
      </c>
      <c r="N878" s="939">
        <v>0.33999999999999991</v>
      </c>
      <c r="O878" s="939">
        <v>0.3</v>
      </c>
      <c r="P878" s="939"/>
      <c r="Q878" s="1053">
        <v>0</v>
      </c>
      <c r="R878" s="866"/>
      <c r="S878" s="952"/>
    </row>
    <row r="879" spans="1:19" ht="14.25">
      <c r="A879" s="275"/>
      <c r="B879" s="864"/>
      <c r="C879" s="884"/>
      <c r="D879" s="865"/>
      <c r="E879" s="896"/>
      <c r="F879" s="865"/>
      <c r="G879" s="911"/>
      <c r="H879" s="910"/>
      <c r="I879" s="911"/>
      <c r="J879" s="932"/>
      <c r="K879" s="963"/>
      <c r="L879" s="932"/>
      <c r="M879" s="921"/>
      <c r="N879" s="939"/>
      <c r="O879" s="939"/>
      <c r="P879" s="939"/>
      <c r="Q879" s="1053"/>
      <c r="R879" s="866" t="s">
        <v>178</v>
      </c>
      <c r="S879" s="952">
        <v>0</v>
      </c>
    </row>
    <row r="880" spans="1:19" ht="15">
      <c r="A880" s="275"/>
      <c r="B880" s="864"/>
      <c r="C880" s="884"/>
      <c r="D880" s="865"/>
      <c r="E880" s="897" t="s">
        <v>2016</v>
      </c>
      <c r="F880" s="868"/>
      <c r="G880" s="912"/>
      <c r="H880" s="912"/>
      <c r="I880" s="912"/>
      <c r="J880" s="933"/>
      <c r="K880" s="964"/>
      <c r="L880" s="933"/>
      <c r="M880" s="922"/>
      <c r="N880" s="940">
        <v>0.33999999999999991</v>
      </c>
      <c r="O880" s="940">
        <v>0.3</v>
      </c>
      <c r="P880" s="940">
        <v>0</v>
      </c>
      <c r="Q880" s="1054">
        <v>0</v>
      </c>
      <c r="R880" s="869"/>
      <c r="S880" s="951"/>
    </row>
    <row r="881" spans="1:19" ht="14.25">
      <c r="A881" s="275"/>
      <c r="B881" s="864"/>
      <c r="C881" s="884"/>
      <c r="D881" s="865"/>
      <c r="E881" s="898" t="s">
        <v>2017</v>
      </c>
      <c r="F881" s="867"/>
      <c r="G881" s="909" t="s">
        <v>170</v>
      </c>
      <c r="H881" s="910" t="s">
        <v>170</v>
      </c>
      <c r="I881" s="909" t="s">
        <v>171</v>
      </c>
      <c r="J881" s="932" t="s">
        <v>172</v>
      </c>
      <c r="K881" s="962" t="s">
        <v>173</v>
      </c>
      <c r="L881" s="932">
        <v>0</v>
      </c>
      <c r="M881" s="920">
        <v>0</v>
      </c>
      <c r="N881" s="939">
        <v>0.20399999999999993</v>
      </c>
      <c r="O881" s="939">
        <v>0.19999999999999998</v>
      </c>
      <c r="P881" s="939"/>
      <c r="Q881" s="1053">
        <v>0</v>
      </c>
      <c r="R881" s="866"/>
      <c r="S881" s="952"/>
    </row>
    <row r="882" spans="1:19" ht="14.25">
      <c r="A882" s="275"/>
      <c r="B882" s="864"/>
      <c r="C882" s="884"/>
      <c r="D882" s="865"/>
      <c r="E882" s="896"/>
      <c r="F882" s="865"/>
      <c r="G882" s="911"/>
      <c r="H882" s="910"/>
      <c r="I882" s="911"/>
      <c r="J882" s="932"/>
      <c r="K882" s="963"/>
      <c r="L882" s="932"/>
      <c r="M882" s="921"/>
      <c r="N882" s="939"/>
      <c r="O882" s="939"/>
      <c r="P882" s="939"/>
      <c r="Q882" s="1053"/>
      <c r="R882" s="866" t="s">
        <v>178</v>
      </c>
      <c r="S882" s="952">
        <v>0</v>
      </c>
    </row>
    <row r="883" spans="1:19" ht="15">
      <c r="A883" s="275"/>
      <c r="B883" s="864"/>
      <c r="C883" s="884"/>
      <c r="D883" s="865"/>
      <c r="E883" s="897" t="s">
        <v>2018</v>
      </c>
      <c r="F883" s="868"/>
      <c r="G883" s="912"/>
      <c r="H883" s="912"/>
      <c r="I883" s="912"/>
      <c r="J883" s="933"/>
      <c r="K883" s="964"/>
      <c r="L883" s="933"/>
      <c r="M883" s="922"/>
      <c r="N883" s="940">
        <v>0.20399999999999993</v>
      </c>
      <c r="O883" s="940">
        <v>0.19999999999999998</v>
      </c>
      <c r="P883" s="940">
        <v>0</v>
      </c>
      <c r="Q883" s="1054">
        <v>0</v>
      </c>
      <c r="R883" s="869"/>
      <c r="S883" s="951"/>
    </row>
    <row r="884" spans="1:19" ht="15">
      <c r="A884" s="275"/>
      <c r="B884" s="864"/>
      <c r="C884" s="886"/>
      <c r="D884" s="892" t="s">
        <v>191</v>
      </c>
      <c r="E884" s="899"/>
      <c r="F884" s="865"/>
      <c r="G884" s="910"/>
      <c r="H884" s="910"/>
      <c r="I884" s="910"/>
      <c r="J884" s="932"/>
      <c r="K884" s="965"/>
      <c r="L884" s="932"/>
      <c r="M884" s="923"/>
      <c r="N884" s="939">
        <v>0.54400000000000004</v>
      </c>
      <c r="O884" s="939">
        <v>0.49999999999999994</v>
      </c>
      <c r="P884" s="939"/>
      <c r="Q884" s="1053">
        <v>0</v>
      </c>
      <c r="R884" s="866"/>
      <c r="S884" s="952"/>
    </row>
    <row r="885" spans="1:19" ht="15">
      <c r="A885" s="275"/>
      <c r="B885" s="864"/>
      <c r="C885" s="883" t="s">
        <v>1780</v>
      </c>
      <c r="D885" s="868"/>
      <c r="E885" s="901"/>
      <c r="F885" s="868"/>
      <c r="G885" s="912"/>
      <c r="H885" s="912"/>
      <c r="I885" s="912"/>
      <c r="J885" s="933"/>
      <c r="K885" s="964"/>
      <c r="L885" s="933"/>
      <c r="M885" s="922"/>
      <c r="N885" s="940">
        <v>0.54400000000000004</v>
      </c>
      <c r="O885" s="940">
        <v>0.49999999999999994</v>
      </c>
      <c r="P885" s="940"/>
      <c r="Q885" s="1054">
        <v>0</v>
      </c>
      <c r="R885" s="869"/>
      <c r="S885" s="951"/>
    </row>
    <row r="886" spans="1:19" ht="28.5">
      <c r="A886" s="275"/>
      <c r="B886" s="864"/>
      <c r="C886" s="884" t="s">
        <v>808</v>
      </c>
      <c r="D886" s="867" t="s">
        <v>192</v>
      </c>
      <c r="E886" s="900" t="s">
        <v>809</v>
      </c>
      <c r="F886" s="867" t="s">
        <v>219</v>
      </c>
      <c r="G886" s="911" t="s">
        <v>194</v>
      </c>
      <c r="H886" s="910" t="s">
        <v>194</v>
      </c>
      <c r="I886" s="911" t="s">
        <v>176</v>
      </c>
      <c r="J886" s="932" t="s">
        <v>238</v>
      </c>
      <c r="K886" s="963" t="s">
        <v>173</v>
      </c>
      <c r="L886" s="932" t="s">
        <v>759</v>
      </c>
      <c r="M886" s="921" t="s">
        <v>810</v>
      </c>
      <c r="N886" s="939">
        <v>5</v>
      </c>
      <c r="O886" s="939">
        <v>5</v>
      </c>
      <c r="P886" s="939"/>
      <c r="Q886" s="1053">
        <v>30309.962</v>
      </c>
      <c r="R886" s="866"/>
      <c r="S886" s="952"/>
    </row>
    <row r="887" spans="1:19" ht="15">
      <c r="A887" s="275"/>
      <c r="B887" s="864"/>
      <c r="C887" s="884"/>
      <c r="D887" s="865"/>
      <c r="E887" s="897" t="s">
        <v>811</v>
      </c>
      <c r="F887" s="868"/>
      <c r="G887" s="912"/>
      <c r="H887" s="912"/>
      <c r="I887" s="912"/>
      <c r="J887" s="933"/>
      <c r="K887" s="964"/>
      <c r="L887" s="933"/>
      <c r="M887" s="922"/>
      <c r="N887" s="940">
        <v>5</v>
      </c>
      <c r="O887" s="940">
        <v>5</v>
      </c>
      <c r="P887" s="940">
        <v>0</v>
      </c>
      <c r="Q887" s="1054">
        <v>30309.962</v>
      </c>
      <c r="R887" s="869"/>
      <c r="S887" s="951"/>
    </row>
    <row r="888" spans="1:19" ht="15">
      <c r="A888" s="275"/>
      <c r="B888" s="864"/>
      <c r="C888" s="886"/>
      <c r="D888" s="892" t="s">
        <v>204</v>
      </c>
      <c r="E888" s="899"/>
      <c r="F888" s="865"/>
      <c r="G888" s="910"/>
      <c r="H888" s="910"/>
      <c r="I888" s="910"/>
      <c r="J888" s="932"/>
      <c r="K888" s="965"/>
      <c r="L888" s="932"/>
      <c r="M888" s="923"/>
      <c r="N888" s="939">
        <v>5</v>
      </c>
      <c r="O888" s="939">
        <v>5</v>
      </c>
      <c r="P888" s="939"/>
      <c r="Q888" s="1053">
        <v>30309.962</v>
      </c>
      <c r="R888" s="866"/>
      <c r="S888" s="952"/>
    </row>
    <row r="889" spans="1:19" ht="30">
      <c r="A889" s="275"/>
      <c r="B889" s="864"/>
      <c r="C889" s="883" t="s">
        <v>812</v>
      </c>
      <c r="D889" s="868"/>
      <c r="E889" s="901"/>
      <c r="F889" s="868"/>
      <c r="G889" s="912"/>
      <c r="H889" s="912"/>
      <c r="I889" s="912"/>
      <c r="J889" s="933"/>
      <c r="K889" s="964"/>
      <c r="L889" s="933"/>
      <c r="M889" s="922"/>
      <c r="N889" s="940">
        <v>5</v>
      </c>
      <c r="O889" s="940">
        <v>5</v>
      </c>
      <c r="P889" s="940"/>
      <c r="Q889" s="1054">
        <v>30309.962</v>
      </c>
      <c r="R889" s="869"/>
      <c r="S889" s="951"/>
    </row>
    <row r="890" spans="1:19" ht="28.5">
      <c r="A890" s="275"/>
      <c r="B890" s="864"/>
      <c r="C890" s="884" t="s">
        <v>813</v>
      </c>
      <c r="D890" s="867" t="s">
        <v>192</v>
      </c>
      <c r="E890" s="898" t="s">
        <v>823</v>
      </c>
      <c r="F890" s="867" t="s">
        <v>240</v>
      </c>
      <c r="G890" s="909" t="s">
        <v>194</v>
      </c>
      <c r="H890" s="910" t="s">
        <v>194</v>
      </c>
      <c r="I890" s="909" t="s">
        <v>176</v>
      </c>
      <c r="J890" s="932" t="s">
        <v>238</v>
      </c>
      <c r="K890" s="962" t="s">
        <v>173</v>
      </c>
      <c r="L890" s="932" t="s">
        <v>797</v>
      </c>
      <c r="M890" s="920" t="s">
        <v>824</v>
      </c>
      <c r="N890" s="939">
        <v>5</v>
      </c>
      <c r="O890" s="939">
        <v>4.9980000000000011</v>
      </c>
      <c r="P890" s="939"/>
      <c r="Q890" s="1053">
        <v>10110.121999999999</v>
      </c>
      <c r="R890" s="866"/>
      <c r="S890" s="952"/>
    </row>
    <row r="891" spans="1:19" ht="14.25">
      <c r="A891" s="275"/>
      <c r="B891" s="864"/>
      <c r="C891" s="884"/>
      <c r="D891" s="865"/>
      <c r="E891" s="896"/>
      <c r="F891" s="867" t="s">
        <v>243</v>
      </c>
      <c r="G891" s="911" t="s">
        <v>194</v>
      </c>
      <c r="H891" s="910" t="s">
        <v>194</v>
      </c>
      <c r="I891" s="911" t="s">
        <v>176</v>
      </c>
      <c r="J891" s="932" t="s">
        <v>238</v>
      </c>
      <c r="K891" s="963" t="s">
        <v>173</v>
      </c>
      <c r="L891" s="932" t="s">
        <v>797</v>
      </c>
      <c r="M891" s="921" t="s">
        <v>824</v>
      </c>
      <c r="N891" s="939">
        <v>5</v>
      </c>
      <c r="O891" s="939">
        <v>4.9980000000000011</v>
      </c>
      <c r="P891" s="939"/>
      <c r="Q891" s="1053">
        <v>10110.116</v>
      </c>
      <c r="R891" s="866"/>
      <c r="S891" s="952"/>
    </row>
    <row r="892" spans="1:19" ht="15">
      <c r="A892" s="275"/>
      <c r="B892" s="864"/>
      <c r="C892" s="884"/>
      <c r="D892" s="865"/>
      <c r="E892" s="897" t="s">
        <v>825</v>
      </c>
      <c r="F892" s="868"/>
      <c r="G892" s="912"/>
      <c r="H892" s="912"/>
      <c r="I892" s="912"/>
      <c r="J892" s="933"/>
      <c r="K892" s="964"/>
      <c r="L892" s="933"/>
      <c r="M892" s="922"/>
      <c r="N892" s="940">
        <v>9.9999999999999982</v>
      </c>
      <c r="O892" s="940">
        <v>9.996000000000004</v>
      </c>
      <c r="P892" s="940">
        <v>9.6869999999999994</v>
      </c>
      <c r="Q892" s="1054">
        <v>20220.237999999998</v>
      </c>
      <c r="R892" s="869"/>
      <c r="S892" s="951"/>
    </row>
    <row r="893" spans="1:19" ht="14.25">
      <c r="A893" s="275"/>
      <c r="B893" s="864"/>
      <c r="C893" s="884"/>
      <c r="D893" s="865"/>
      <c r="E893" s="898" t="s">
        <v>826</v>
      </c>
      <c r="F893" s="867" t="s">
        <v>240</v>
      </c>
      <c r="G893" s="909" t="s">
        <v>194</v>
      </c>
      <c r="H893" s="910" t="s">
        <v>194</v>
      </c>
      <c r="I893" s="909" t="s">
        <v>176</v>
      </c>
      <c r="J893" s="932" t="s">
        <v>238</v>
      </c>
      <c r="K893" s="962" t="s">
        <v>173</v>
      </c>
      <c r="L893" s="932" t="s">
        <v>797</v>
      </c>
      <c r="M893" s="920" t="s">
        <v>824</v>
      </c>
      <c r="N893" s="939">
        <v>5</v>
      </c>
      <c r="O893" s="939">
        <v>4.9980000000000011</v>
      </c>
      <c r="P893" s="939"/>
      <c r="Q893" s="1053">
        <v>10623.937</v>
      </c>
      <c r="R893" s="866"/>
      <c r="S893" s="952"/>
    </row>
    <row r="894" spans="1:19" ht="14.25">
      <c r="A894" s="275"/>
      <c r="B894" s="864"/>
      <c r="C894" s="884"/>
      <c r="D894" s="865"/>
      <c r="E894" s="896"/>
      <c r="F894" s="867" t="s">
        <v>243</v>
      </c>
      <c r="G894" s="911" t="s">
        <v>194</v>
      </c>
      <c r="H894" s="910" t="s">
        <v>194</v>
      </c>
      <c r="I894" s="911" t="s">
        <v>176</v>
      </c>
      <c r="J894" s="932" t="s">
        <v>238</v>
      </c>
      <c r="K894" s="963" t="s">
        <v>173</v>
      </c>
      <c r="L894" s="932" t="s">
        <v>797</v>
      </c>
      <c r="M894" s="921" t="s">
        <v>824</v>
      </c>
      <c r="N894" s="939">
        <v>5</v>
      </c>
      <c r="O894" s="939">
        <v>4.9980000000000011</v>
      </c>
      <c r="P894" s="939"/>
      <c r="Q894" s="1053">
        <v>10623.933999999999</v>
      </c>
      <c r="R894" s="866"/>
      <c r="S894" s="952"/>
    </row>
    <row r="895" spans="1:19" ht="15">
      <c r="A895" s="275"/>
      <c r="B895" s="864"/>
      <c r="C895" s="884"/>
      <c r="D895" s="865"/>
      <c r="E895" s="897" t="s">
        <v>827</v>
      </c>
      <c r="F895" s="868"/>
      <c r="G895" s="912"/>
      <c r="H895" s="912"/>
      <c r="I895" s="912"/>
      <c r="J895" s="933"/>
      <c r="K895" s="964"/>
      <c r="L895" s="933"/>
      <c r="M895" s="922"/>
      <c r="N895" s="940">
        <v>9.9999999999999982</v>
      </c>
      <c r="O895" s="940">
        <v>9.996000000000004</v>
      </c>
      <c r="P895" s="940">
        <v>10.446999999999999</v>
      </c>
      <c r="Q895" s="1054">
        <v>21247.870999999999</v>
      </c>
      <c r="R895" s="869"/>
      <c r="S895" s="951"/>
    </row>
    <row r="896" spans="1:19" ht="14.25">
      <c r="A896" s="275"/>
      <c r="B896" s="864"/>
      <c r="C896" s="884"/>
      <c r="D896" s="865"/>
      <c r="E896" s="898" t="s">
        <v>814</v>
      </c>
      <c r="F896" s="867" t="s">
        <v>240</v>
      </c>
      <c r="G896" s="909" t="s">
        <v>194</v>
      </c>
      <c r="H896" s="910" t="s">
        <v>194</v>
      </c>
      <c r="I896" s="909" t="s">
        <v>176</v>
      </c>
      <c r="J896" s="932" t="s">
        <v>238</v>
      </c>
      <c r="K896" s="962" t="s">
        <v>173</v>
      </c>
      <c r="L896" s="932" t="s">
        <v>790</v>
      </c>
      <c r="M896" s="920" t="s">
        <v>815</v>
      </c>
      <c r="N896" s="939">
        <v>10</v>
      </c>
      <c r="O896" s="939">
        <v>9.971999999999996</v>
      </c>
      <c r="P896" s="939"/>
      <c r="Q896" s="1053">
        <v>48107.566000000006</v>
      </c>
      <c r="R896" s="866"/>
      <c r="S896" s="952"/>
    </row>
    <row r="897" spans="1:19" ht="14.25">
      <c r="A897" s="275"/>
      <c r="B897" s="864"/>
      <c r="C897" s="884"/>
      <c r="D897" s="865"/>
      <c r="E897" s="896"/>
      <c r="F897" s="867" t="s">
        <v>243</v>
      </c>
      <c r="G897" s="911" t="s">
        <v>194</v>
      </c>
      <c r="H897" s="910" t="s">
        <v>194</v>
      </c>
      <c r="I897" s="911" t="s">
        <v>176</v>
      </c>
      <c r="J897" s="932" t="s">
        <v>238</v>
      </c>
      <c r="K897" s="963" t="s">
        <v>173</v>
      </c>
      <c r="L897" s="932" t="s">
        <v>790</v>
      </c>
      <c r="M897" s="921" t="s">
        <v>815</v>
      </c>
      <c r="N897" s="939">
        <v>10</v>
      </c>
      <c r="O897" s="939">
        <v>9.971999999999996</v>
      </c>
      <c r="P897" s="939"/>
      <c r="Q897" s="1053">
        <v>48107.561000000002</v>
      </c>
      <c r="R897" s="866"/>
      <c r="S897" s="952"/>
    </row>
    <row r="898" spans="1:19" ht="15">
      <c r="A898" s="275"/>
      <c r="B898" s="864"/>
      <c r="C898" s="884"/>
      <c r="D898" s="865"/>
      <c r="E898" s="897" t="s">
        <v>816</v>
      </c>
      <c r="F898" s="868"/>
      <c r="G898" s="912"/>
      <c r="H898" s="912"/>
      <c r="I898" s="912"/>
      <c r="J898" s="933"/>
      <c r="K898" s="964"/>
      <c r="L898" s="933"/>
      <c r="M898" s="922"/>
      <c r="N898" s="940">
        <v>20</v>
      </c>
      <c r="O898" s="940">
        <v>19.943999999999992</v>
      </c>
      <c r="P898" s="940">
        <v>18.783000000000001</v>
      </c>
      <c r="Q898" s="1054">
        <v>96215.127000000008</v>
      </c>
      <c r="R898" s="869"/>
      <c r="S898" s="951"/>
    </row>
    <row r="899" spans="1:19" ht="14.25">
      <c r="A899" s="275"/>
      <c r="B899" s="864"/>
      <c r="C899" s="884"/>
      <c r="D899" s="865"/>
      <c r="E899" s="898" t="s">
        <v>817</v>
      </c>
      <c r="F899" s="867" t="s">
        <v>240</v>
      </c>
      <c r="G899" s="909" t="s">
        <v>194</v>
      </c>
      <c r="H899" s="910" t="s">
        <v>194</v>
      </c>
      <c r="I899" s="909" t="s">
        <v>176</v>
      </c>
      <c r="J899" s="932" t="s">
        <v>238</v>
      </c>
      <c r="K899" s="962" t="s">
        <v>173</v>
      </c>
      <c r="L899" s="932" t="s">
        <v>790</v>
      </c>
      <c r="M899" s="920" t="s">
        <v>815</v>
      </c>
      <c r="N899" s="939">
        <v>10</v>
      </c>
      <c r="O899" s="939">
        <v>9.971999999999996</v>
      </c>
      <c r="P899" s="939"/>
      <c r="Q899" s="1053">
        <v>59213.98599999999</v>
      </c>
      <c r="R899" s="866"/>
      <c r="S899" s="952"/>
    </row>
    <row r="900" spans="1:19" ht="14.25">
      <c r="A900" s="275"/>
      <c r="B900" s="864"/>
      <c r="C900" s="884"/>
      <c r="D900" s="865"/>
      <c r="E900" s="896"/>
      <c r="F900" s="867" t="s">
        <v>243</v>
      </c>
      <c r="G900" s="911" t="s">
        <v>194</v>
      </c>
      <c r="H900" s="910" t="s">
        <v>194</v>
      </c>
      <c r="I900" s="911" t="s">
        <v>176</v>
      </c>
      <c r="J900" s="932" t="s">
        <v>238</v>
      </c>
      <c r="K900" s="963" t="s">
        <v>173</v>
      </c>
      <c r="L900" s="932" t="s">
        <v>790</v>
      </c>
      <c r="M900" s="921" t="s">
        <v>815</v>
      </c>
      <c r="N900" s="939">
        <v>10</v>
      </c>
      <c r="O900" s="939">
        <v>9.971999999999996</v>
      </c>
      <c r="P900" s="939"/>
      <c r="Q900" s="1053">
        <v>59213.998</v>
      </c>
      <c r="R900" s="866"/>
      <c r="S900" s="952"/>
    </row>
    <row r="901" spans="1:19" ht="15">
      <c r="A901" s="275"/>
      <c r="B901" s="864"/>
      <c r="C901" s="884"/>
      <c r="D901" s="865"/>
      <c r="E901" s="897" t="s">
        <v>818</v>
      </c>
      <c r="F901" s="868"/>
      <c r="G901" s="912"/>
      <c r="H901" s="912"/>
      <c r="I901" s="912"/>
      <c r="J901" s="933"/>
      <c r="K901" s="964"/>
      <c r="L901" s="933"/>
      <c r="M901" s="922"/>
      <c r="N901" s="940">
        <v>20</v>
      </c>
      <c r="O901" s="940">
        <v>19.943999999999992</v>
      </c>
      <c r="P901" s="940">
        <v>20.242999999999999</v>
      </c>
      <c r="Q901" s="1054">
        <v>118427.98399999998</v>
      </c>
      <c r="R901" s="869"/>
      <c r="S901" s="951"/>
    </row>
    <row r="902" spans="1:19" ht="15">
      <c r="A902" s="276"/>
      <c r="B902" s="864"/>
      <c r="C902" s="886"/>
      <c r="D902" s="892" t="s">
        <v>204</v>
      </c>
      <c r="E902" s="899"/>
      <c r="F902" s="865"/>
      <c r="G902" s="910"/>
      <c r="H902" s="910"/>
      <c r="I902" s="910"/>
      <c r="J902" s="932"/>
      <c r="K902" s="965"/>
      <c r="L902" s="932"/>
      <c r="M902" s="923"/>
      <c r="N902" s="939">
        <v>60.000000000000057</v>
      </c>
      <c r="O902" s="939">
        <v>59.880000000000095</v>
      </c>
      <c r="P902" s="939"/>
      <c r="Q902" s="1053">
        <v>256111.21999999997</v>
      </c>
      <c r="R902" s="866"/>
      <c r="S902" s="952"/>
    </row>
    <row r="903" spans="1:19" ht="30">
      <c r="A903" s="275"/>
      <c r="B903" s="864"/>
      <c r="C903" s="883" t="s">
        <v>819</v>
      </c>
      <c r="D903" s="868"/>
      <c r="E903" s="901"/>
      <c r="F903" s="868"/>
      <c r="G903" s="912"/>
      <c r="H903" s="912"/>
      <c r="I903" s="912"/>
      <c r="J903" s="933"/>
      <c r="K903" s="964"/>
      <c r="L903" s="933"/>
      <c r="M903" s="922"/>
      <c r="N903" s="940">
        <v>60.000000000000057</v>
      </c>
      <c r="O903" s="940">
        <v>59.880000000000095</v>
      </c>
      <c r="P903" s="940"/>
      <c r="Q903" s="1054">
        <v>256111.21999999997</v>
      </c>
      <c r="R903" s="869"/>
      <c r="S903" s="951"/>
    </row>
    <row r="904" spans="1:19" ht="14.25">
      <c r="A904" s="275"/>
      <c r="B904" s="864"/>
      <c r="C904" s="884" t="s">
        <v>278</v>
      </c>
      <c r="D904" s="867" t="s">
        <v>192</v>
      </c>
      <c r="E904" s="898" t="s">
        <v>823</v>
      </c>
      <c r="F904" s="867" t="s">
        <v>2248</v>
      </c>
      <c r="G904" s="909" t="s">
        <v>194</v>
      </c>
      <c r="H904" s="910" t="s">
        <v>194</v>
      </c>
      <c r="I904" s="909" t="s">
        <v>176</v>
      </c>
      <c r="J904" s="932" t="s">
        <v>238</v>
      </c>
      <c r="K904" s="962" t="s">
        <v>173</v>
      </c>
      <c r="L904" s="932" t="s">
        <v>797</v>
      </c>
      <c r="M904" s="920" t="s">
        <v>824</v>
      </c>
      <c r="N904" s="939">
        <v>0</v>
      </c>
      <c r="O904" s="939">
        <v>0</v>
      </c>
      <c r="P904" s="939"/>
      <c r="Q904" s="1053">
        <v>15222.647000000001</v>
      </c>
      <c r="R904" s="866"/>
      <c r="S904" s="952"/>
    </row>
    <row r="905" spans="1:19" ht="14.25">
      <c r="A905" s="275"/>
      <c r="B905" s="864"/>
      <c r="C905" s="884"/>
      <c r="D905" s="865"/>
      <c r="E905" s="896"/>
      <c r="F905" s="867" t="s">
        <v>2249</v>
      </c>
      <c r="G905" s="911" t="s">
        <v>194</v>
      </c>
      <c r="H905" s="910" t="s">
        <v>194</v>
      </c>
      <c r="I905" s="911" t="s">
        <v>176</v>
      </c>
      <c r="J905" s="932" t="s">
        <v>238</v>
      </c>
      <c r="K905" s="963" t="s">
        <v>173</v>
      </c>
      <c r="L905" s="932" t="s">
        <v>797</v>
      </c>
      <c r="M905" s="921" t="s">
        <v>824</v>
      </c>
      <c r="N905" s="939">
        <v>0</v>
      </c>
      <c r="O905" s="939">
        <v>0</v>
      </c>
      <c r="P905" s="939"/>
      <c r="Q905" s="1053">
        <v>15222.650000000001</v>
      </c>
      <c r="R905" s="866"/>
      <c r="S905" s="952"/>
    </row>
    <row r="906" spans="1:19" ht="15">
      <c r="A906" s="275"/>
      <c r="B906" s="864"/>
      <c r="C906" s="884"/>
      <c r="D906" s="865"/>
      <c r="E906" s="897" t="s">
        <v>825</v>
      </c>
      <c r="F906" s="868"/>
      <c r="G906" s="912"/>
      <c r="H906" s="912"/>
      <c r="I906" s="912"/>
      <c r="J906" s="933"/>
      <c r="K906" s="964"/>
      <c r="L906" s="933"/>
      <c r="M906" s="922"/>
      <c r="N906" s="940">
        <v>0</v>
      </c>
      <c r="O906" s="940">
        <v>0</v>
      </c>
      <c r="P906" s="940">
        <v>25.515999999999998</v>
      </c>
      <c r="Q906" s="1054">
        <v>30445.297000000002</v>
      </c>
      <c r="R906" s="869"/>
      <c r="S906" s="951"/>
    </row>
    <row r="907" spans="1:19" ht="14.25">
      <c r="A907" s="275"/>
      <c r="B907" s="864"/>
      <c r="C907" s="884"/>
      <c r="D907" s="865"/>
      <c r="E907" s="898" t="s">
        <v>826</v>
      </c>
      <c r="F907" s="867" t="s">
        <v>2248</v>
      </c>
      <c r="G907" s="909" t="s">
        <v>194</v>
      </c>
      <c r="H907" s="910" t="s">
        <v>194</v>
      </c>
      <c r="I907" s="909" t="s">
        <v>176</v>
      </c>
      <c r="J907" s="932" t="s">
        <v>238</v>
      </c>
      <c r="K907" s="962" t="s">
        <v>173</v>
      </c>
      <c r="L907" s="932" t="s">
        <v>797</v>
      </c>
      <c r="M907" s="920" t="s">
        <v>824</v>
      </c>
      <c r="N907" s="939">
        <v>0</v>
      </c>
      <c r="O907" s="939">
        <v>0</v>
      </c>
      <c r="P907" s="939"/>
      <c r="Q907" s="1053">
        <v>15839.437999999998</v>
      </c>
      <c r="R907" s="866"/>
      <c r="S907" s="952"/>
    </row>
    <row r="908" spans="1:19" ht="14.25">
      <c r="A908" s="275"/>
      <c r="B908" s="864"/>
      <c r="C908" s="884"/>
      <c r="D908" s="865"/>
      <c r="E908" s="896"/>
      <c r="F908" s="867" t="s">
        <v>2249</v>
      </c>
      <c r="G908" s="911" t="s">
        <v>194</v>
      </c>
      <c r="H908" s="910" t="s">
        <v>194</v>
      </c>
      <c r="I908" s="911" t="s">
        <v>176</v>
      </c>
      <c r="J908" s="932" t="s">
        <v>238</v>
      </c>
      <c r="K908" s="963" t="s">
        <v>173</v>
      </c>
      <c r="L908" s="932" t="s">
        <v>797</v>
      </c>
      <c r="M908" s="921" t="s">
        <v>824</v>
      </c>
      <c r="N908" s="939">
        <v>0</v>
      </c>
      <c r="O908" s="939">
        <v>0</v>
      </c>
      <c r="P908" s="939"/>
      <c r="Q908" s="1053">
        <v>15839.441999999999</v>
      </c>
      <c r="R908" s="866"/>
      <c r="S908" s="952"/>
    </row>
    <row r="909" spans="1:19" ht="15">
      <c r="A909" s="275"/>
      <c r="B909" s="864"/>
      <c r="C909" s="884"/>
      <c r="D909" s="865"/>
      <c r="E909" s="897" t="s">
        <v>827</v>
      </c>
      <c r="F909" s="868"/>
      <c r="G909" s="912"/>
      <c r="H909" s="912"/>
      <c r="I909" s="912"/>
      <c r="J909" s="933"/>
      <c r="K909" s="964"/>
      <c r="L909" s="933"/>
      <c r="M909" s="922"/>
      <c r="N909" s="940">
        <v>0</v>
      </c>
      <c r="O909" s="940">
        <v>0</v>
      </c>
      <c r="P909" s="940">
        <v>26.576000000000001</v>
      </c>
      <c r="Q909" s="1054">
        <v>31678.879999999997</v>
      </c>
      <c r="R909" s="869"/>
      <c r="S909" s="951"/>
    </row>
    <row r="910" spans="1:19" ht="15">
      <c r="A910" s="275"/>
      <c r="B910" s="864"/>
      <c r="C910" s="886"/>
      <c r="D910" s="892" t="s">
        <v>204</v>
      </c>
      <c r="E910" s="899"/>
      <c r="F910" s="865"/>
      <c r="G910" s="910"/>
      <c r="H910" s="910"/>
      <c r="I910" s="910"/>
      <c r="J910" s="932"/>
      <c r="K910" s="965"/>
      <c r="L910" s="932"/>
      <c r="M910" s="923"/>
      <c r="N910" s="939">
        <v>0</v>
      </c>
      <c r="O910" s="939">
        <v>0</v>
      </c>
      <c r="P910" s="939"/>
      <c r="Q910" s="1053">
        <v>62124.177000000003</v>
      </c>
      <c r="R910" s="866"/>
      <c r="S910" s="952"/>
    </row>
    <row r="911" spans="1:19" ht="15">
      <c r="A911" s="275"/>
      <c r="B911" s="864"/>
      <c r="C911" s="883" t="s">
        <v>284</v>
      </c>
      <c r="D911" s="868"/>
      <c r="E911" s="901"/>
      <c r="F911" s="868"/>
      <c r="G911" s="912"/>
      <c r="H911" s="912"/>
      <c r="I911" s="912"/>
      <c r="J911" s="933"/>
      <c r="K911" s="964"/>
      <c r="L911" s="933"/>
      <c r="M911" s="922"/>
      <c r="N911" s="940">
        <v>0</v>
      </c>
      <c r="O911" s="940">
        <v>0</v>
      </c>
      <c r="P911" s="940"/>
      <c r="Q911" s="1054">
        <v>62124.177000000003</v>
      </c>
      <c r="R911" s="869"/>
      <c r="S911" s="951"/>
    </row>
    <row r="912" spans="1:19" ht="14.25">
      <c r="A912" s="275"/>
      <c r="B912" s="864"/>
      <c r="C912" s="884" t="s">
        <v>309</v>
      </c>
      <c r="D912" s="867" t="s">
        <v>192</v>
      </c>
      <c r="E912" s="898" t="s">
        <v>830</v>
      </c>
      <c r="F912" s="867" t="s">
        <v>219</v>
      </c>
      <c r="G912" s="909" t="s">
        <v>194</v>
      </c>
      <c r="H912" s="910" t="s">
        <v>194</v>
      </c>
      <c r="I912" s="909" t="s">
        <v>176</v>
      </c>
      <c r="J912" s="932" t="s">
        <v>238</v>
      </c>
      <c r="K912" s="962" t="s">
        <v>173</v>
      </c>
      <c r="L912" s="932" t="s">
        <v>690</v>
      </c>
      <c r="M912" s="920" t="s">
        <v>831</v>
      </c>
      <c r="N912" s="939">
        <v>13.599999999999996</v>
      </c>
      <c r="O912" s="939">
        <v>12.081999999999999</v>
      </c>
      <c r="P912" s="939"/>
      <c r="Q912" s="1053">
        <v>39569.256999999998</v>
      </c>
      <c r="R912" s="866"/>
      <c r="S912" s="952"/>
    </row>
    <row r="913" spans="1:19" ht="14.25">
      <c r="A913" s="275"/>
      <c r="B913" s="864"/>
      <c r="C913" s="884"/>
      <c r="D913" s="865"/>
      <c r="E913" s="895"/>
      <c r="F913" s="867" t="s">
        <v>274</v>
      </c>
      <c r="G913" s="909" t="s">
        <v>194</v>
      </c>
      <c r="H913" s="910" t="s">
        <v>194</v>
      </c>
      <c r="I913" s="909" t="s">
        <v>176</v>
      </c>
      <c r="J913" s="932" t="s">
        <v>238</v>
      </c>
      <c r="K913" s="962" t="s">
        <v>173</v>
      </c>
      <c r="L913" s="932" t="s">
        <v>690</v>
      </c>
      <c r="M913" s="920" t="s">
        <v>831</v>
      </c>
      <c r="N913" s="939">
        <v>13.599999999999996</v>
      </c>
      <c r="O913" s="939">
        <v>12.779000000000002</v>
      </c>
      <c r="P913" s="939"/>
      <c r="Q913" s="1053">
        <v>75989.88</v>
      </c>
      <c r="R913" s="866"/>
      <c r="S913" s="952"/>
    </row>
    <row r="914" spans="1:19" ht="14.25">
      <c r="A914" s="275"/>
      <c r="B914" s="864"/>
      <c r="C914" s="884"/>
      <c r="D914" s="865"/>
      <c r="E914" s="895"/>
      <c r="F914" s="867" t="s">
        <v>829</v>
      </c>
      <c r="G914" s="909" t="s">
        <v>194</v>
      </c>
      <c r="H914" s="910" t="s">
        <v>194</v>
      </c>
      <c r="I914" s="909" t="s">
        <v>176</v>
      </c>
      <c r="J914" s="932" t="s">
        <v>238</v>
      </c>
      <c r="K914" s="962" t="s">
        <v>173</v>
      </c>
      <c r="L914" s="932" t="s">
        <v>690</v>
      </c>
      <c r="M914" s="920" t="s">
        <v>831</v>
      </c>
      <c r="N914" s="939">
        <v>13.599999999999996</v>
      </c>
      <c r="O914" s="939">
        <v>11.234</v>
      </c>
      <c r="P914" s="939"/>
      <c r="Q914" s="1053">
        <v>59435.869000000006</v>
      </c>
      <c r="R914" s="866"/>
      <c r="S914" s="952"/>
    </row>
    <row r="915" spans="1:19" ht="14.25">
      <c r="A915" s="275"/>
      <c r="B915" s="864"/>
      <c r="C915" s="884"/>
      <c r="D915" s="865"/>
      <c r="E915" s="896"/>
      <c r="F915" s="867" t="s">
        <v>832</v>
      </c>
      <c r="G915" s="911" t="s">
        <v>194</v>
      </c>
      <c r="H915" s="910" t="s">
        <v>194</v>
      </c>
      <c r="I915" s="911" t="s">
        <v>176</v>
      </c>
      <c r="J915" s="932" t="s">
        <v>238</v>
      </c>
      <c r="K915" s="963" t="s">
        <v>173</v>
      </c>
      <c r="L915" s="932" t="s">
        <v>690</v>
      </c>
      <c r="M915" s="921" t="s">
        <v>831</v>
      </c>
      <c r="N915" s="939">
        <v>13.599999999999996</v>
      </c>
      <c r="O915" s="939">
        <v>11.925999999999997</v>
      </c>
      <c r="P915" s="939"/>
      <c r="Q915" s="1053">
        <v>72263.252000000008</v>
      </c>
      <c r="R915" s="866"/>
      <c r="S915" s="952"/>
    </row>
    <row r="916" spans="1:19" ht="15">
      <c r="A916" s="275"/>
      <c r="B916" s="864"/>
      <c r="C916" s="884"/>
      <c r="D916" s="865"/>
      <c r="E916" s="897" t="s">
        <v>833</v>
      </c>
      <c r="F916" s="868"/>
      <c r="G916" s="912"/>
      <c r="H916" s="912"/>
      <c r="I916" s="912"/>
      <c r="J916" s="933"/>
      <c r="K916" s="964"/>
      <c r="L916" s="933"/>
      <c r="M916" s="922"/>
      <c r="N916" s="940">
        <v>54.399999999999984</v>
      </c>
      <c r="O916" s="940">
        <v>48.020999999999987</v>
      </c>
      <c r="P916" s="940">
        <v>46.790999999999997</v>
      </c>
      <c r="Q916" s="1054">
        <v>247258.258</v>
      </c>
      <c r="R916" s="869"/>
      <c r="S916" s="951"/>
    </row>
    <row r="917" spans="1:19" ht="14.25">
      <c r="A917" s="275"/>
      <c r="B917" s="864"/>
      <c r="C917" s="884"/>
      <c r="D917" s="865"/>
      <c r="E917" s="898" t="s">
        <v>1759</v>
      </c>
      <c r="F917" s="867" t="s">
        <v>219</v>
      </c>
      <c r="G917" s="909" t="s">
        <v>194</v>
      </c>
      <c r="H917" s="910" t="s">
        <v>194</v>
      </c>
      <c r="I917" s="909" t="s">
        <v>176</v>
      </c>
      <c r="J917" s="932" t="s">
        <v>238</v>
      </c>
      <c r="K917" s="962" t="s">
        <v>173</v>
      </c>
      <c r="L917" s="932" t="s">
        <v>690</v>
      </c>
      <c r="M917" s="920" t="s">
        <v>828</v>
      </c>
      <c r="N917" s="939">
        <v>3</v>
      </c>
      <c r="O917" s="939">
        <v>3.1429999999999993</v>
      </c>
      <c r="P917" s="939"/>
      <c r="Q917" s="1053">
        <v>16214.785</v>
      </c>
      <c r="R917" s="866"/>
      <c r="S917" s="952"/>
    </row>
    <row r="918" spans="1:19" ht="14.25">
      <c r="A918" s="275"/>
      <c r="B918" s="864"/>
      <c r="C918" s="884"/>
      <c r="D918" s="865"/>
      <c r="E918" s="895"/>
      <c r="F918" s="867" t="s">
        <v>274</v>
      </c>
      <c r="G918" s="909" t="s">
        <v>194</v>
      </c>
      <c r="H918" s="910" t="s">
        <v>194</v>
      </c>
      <c r="I918" s="909" t="s">
        <v>176</v>
      </c>
      <c r="J918" s="932" t="s">
        <v>238</v>
      </c>
      <c r="K918" s="962" t="s">
        <v>173</v>
      </c>
      <c r="L918" s="932" t="s">
        <v>690</v>
      </c>
      <c r="M918" s="920" t="s">
        <v>828</v>
      </c>
      <c r="N918" s="939">
        <v>3</v>
      </c>
      <c r="O918" s="939">
        <v>3.1649999999999996</v>
      </c>
      <c r="P918" s="939"/>
      <c r="Q918" s="1053">
        <v>17163.229999999996</v>
      </c>
      <c r="R918" s="866"/>
      <c r="S918" s="952"/>
    </row>
    <row r="919" spans="1:19" ht="14.25">
      <c r="A919" s="275"/>
      <c r="B919" s="864"/>
      <c r="C919" s="884"/>
      <c r="D919" s="865"/>
      <c r="E919" s="896"/>
      <c r="F919" s="867" t="s">
        <v>829</v>
      </c>
      <c r="G919" s="911" t="s">
        <v>194</v>
      </c>
      <c r="H919" s="910" t="s">
        <v>194</v>
      </c>
      <c r="I919" s="911" t="s">
        <v>176</v>
      </c>
      <c r="J919" s="932" t="s">
        <v>238</v>
      </c>
      <c r="K919" s="963" t="s">
        <v>173</v>
      </c>
      <c r="L919" s="932" t="s">
        <v>690</v>
      </c>
      <c r="M919" s="921" t="s">
        <v>828</v>
      </c>
      <c r="N919" s="939">
        <v>3</v>
      </c>
      <c r="O919" s="939">
        <v>3.172000000000001</v>
      </c>
      <c r="P919" s="939"/>
      <c r="Q919" s="1053">
        <v>19129.215000000004</v>
      </c>
      <c r="R919" s="866"/>
      <c r="S919" s="952"/>
    </row>
    <row r="920" spans="1:19" ht="15">
      <c r="A920" s="275"/>
      <c r="B920" s="864"/>
      <c r="C920" s="884"/>
      <c r="D920" s="865"/>
      <c r="E920" s="897" t="s">
        <v>1760</v>
      </c>
      <c r="F920" s="868"/>
      <c r="G920" s="912"/>
      <c r="H920" s="912"/>
      <c r="I920" s="912"/>
      <c r="J920" s="933"/>
      <c r="K920" s="964"/>
      <c r="L920" s="933"/>
      <c r="M920" s="922"/>
      <c r="N920" s="940">
        <v>9</v>
      </c>
      <c r="O920" s="940">
        <v>9.4799999999999969</v>
      </c>
      <c r="P920" s="940">
        <v>9.3279999999999994</v>
      </c>
      <c r="Q920" s="1054">
        <v>52507.23</v>
      </c>
      <c r="R920" s="869"/>
      <c r="S920" s="951"/>
    </row>
    <row r="921" spans="1:19" ht="14.25">
      <c r="A921" s="275"/>
      <c r="B921" s="864"/>
      <c r="C921" s="884"/>
      <c r="D921" s="865"/>
      <c r="E921" s="898" t="s">
        <v>834</v>
      </c>
      <c r="F921" s="867" t="s">
        <v>219</v>
      </c>
      <c r="G921" s="909" t="s">
        <v>194</v>
      </c>
      <c r="H921" s="910" t="s">
        <v>194</v>
      </c>
      <c r="I921" s="909" t="s">
        <v>176</v>
      </c>
      <c r="J921" s="932" t="s">
        <v>238</v>
      </c>
      <c r="K921" s="962" t="s">
        <v>173</v>
      </c>
      <c r="L921" s="932" t="s">
        <v>690</v>
      </c>
      <c r="M921" s="920" t="s">
        <v>690</v>
      </c>
      <c r="N921" s="939">
        <v>3</v>
      </c>
      <c r="O921" s="939">
        <v>3.1859999999999995</v>
      </c>
      <c r="P921" s="939"/>
      <c r="Q921" s="1053">
        <v>15171.011999999999</v>
      </c>
      <c r="R921" s="866"/>
      <c r="S921" s="952"/>
    </row>
    <row r="922" spans="1:19" ht="14.25">
      <c r="A922" s="275"/>
      <c r="B922" s="864"/>
      <c r="C922" s="884"/>
      <c r="D922" s="865"/>
      <c r="E922" s="895"/>
      <c r="F922" s="867" t="s">
        <v>274</v>
      </c>
      <c r="G922" s="909" t="s">
        <v>194</v>
      </c>
      <c r="H922" s="910" t="s">
        <v>194</v>
      </c>
      <c r="I922" s="909" t="s">
        <v>176</v>
      </c>
      <c r="J922" s="932" t="s">
        <v>238</v>
      </c>
      <c r="K922" s="962" t="s">
        <v>173</v>
      </c>
      <c r="L922" s="932" t="s">
        <v>690</v>
      </c>
      <c r="M922" s="920" t="s">
        <v>690</v>
      </c>
      <c r="N922" s="939">
        <v>3</v>
      </c>
      <c r="O922" s="939">
        <v>3.31</v>
      </c>
      <c r="P922" s="939"/>
      <c r="Q922" s="1053">
        <v>8082.7290000000003</v>
      </c>
      <c r="R922" s="866"/>
      <c r="S922" s="952"/>
    </row>
    <row r="923" spans="1:19" ht="14.25">
      <c r="A923" s="275"/>
      <c r="B923" s="864"/>
      <c r="C923" s="884"/>
      <c r="D923" s="865"/>
      <c r="E923" s="896"/>
      <c r="F923" s="867" t="s">
        <v>829</v>
      </c>
      <c r="G923" s="911" t="s">
        <v>194</v>
      </c>
      <c r="H923" s="910" t="s">
        <v>194</v>
      </c>
      <c r="I923" s="911" t="s">
        <v>176</v>
      </c>
      <c r="J923" s="932" t="s">
        <v>238</v>
      </c>
      <c r="K923" s="963" t="s">
        <v>173</v>
      </c>
      <c r="L923" s="932" t="s">
        <v>690</v>
      </c>
      <c r="M923" s="921" t="s">
        <v>690</v>
      </c>
      <c r="N923" s="939">
        <v>3</v>
      </c>
      <c r="O923" s="939">
        <v>3.1540000000000004</v>
      </c>
      <c r="P923" s="939"/>
      <c r="Q923" s="1053">
        <v>11394.535</v>
      </c>
      <c r="R923" s="866"/>
      <c r="S923" s="952"/>
    </row>
    <row r="924" spans="1:19" ht="15">
      <c r="A924" s="275"/>
      <c r="B924" s="864"/>
      <c r="C924" s="884"/>
      <c r="D924" s="865"/>
      <c r="E924" s="897" t="s">
        <v>835</v>
      </c>
      <c r="F924" s="868"/>
      <c r="G924" s="912"/>
      <c r="H924" s="912"/>
      <c r="I924" s="912"/>
      <c r="J924" s="933"/>
      <c r="K924" s="964"/>
      <c r="L924" s="933"/>
      <c r="M924" s="922"/>
      <c r="N924" s="940">
        <v>9</v>
      </c>
      <c r="O924" s="940">
        <v>9.6499999999999932</v>
      </c>
      <c r="P924" s="940">
        <v>9.7110000000000003</v>
      </c>
      <c r="Q924" s="1054">
        <v>34648.275999999998</v>
      </c>
      <c r="R924" s="869"/>
      <c r="S924" s="951"/>
    </row>
    <row r="925" spans="1:19" ht="14.25">
      <c r="A925" s="275"/>
      <c r="B925" s="864"/>
      <c r="C925" s="884"/>
      <c r="D925" s="865"/>
      <c r="E925" s="898" t="s">
        <v>836</v>
      </c>
      <c r="F925" s="867" t="s">
        <v>219</v>
      </c>
      <c r="G925" s="909" t="s">
        <v>194</v>
      </c>
      <c r="H925" s="910" t="s">
        <v>194</v>
      </c>
      <c r="I925" s="909" t="s">
        <v>176</v>
      </c>
      <c r="J925" s="932" t="s">
        <v>238</v>
      </c>
      <c r="K925" s="962" t="s">
        <v>173</v>
      </c>
      <c r="L925" s="932" t="s">
        <v>55</v>
      </c>
      <c r="M925" s="920" t="s">
        <v>837</v>
      </c>
      <c r="N925" s="939">
        <v>22.065000000000008</v>
      </c>
      <c r="O925" s="939">
        <v>22.065000000000008</v>
      </c>
      <c r="P925" s="939"/>
      <c r="Q925" s="1053">
        <v>148992.36000000002</v>
      </c>
      <c r="R925" s="866"/>
      <c r="S925" s="952"/>
    </row>
    <row r="926" spans="1:19" ht="14.25">
      <c r="A926" s="275"/>
      <c r="B926" s="864"/>
      <c r="C926" s="884"/>
      <c r="D926" s="865"/>
      <c r="E926" s="895"/>
      <c r="F926" s="867" t="s">
        <v>274</v>
      </c>
      <c r="G926" s="909" t="s">
        <v>194</v>
      </c>
      <c r="H926" s="910" t="s">
        <v>194</v>
      </c>
      <c r="I926" s="909" t="s">
        <v>176</v>
      </c>
      <c r="J926" s="932" t="s">
        <v>238</v>
      </c>
      <c r="K926" s="962" t="s">
        <v>173</v>
      </c>
      <c r="L926" s="932" t="s">
        <v>55</v>
      </c>
      <c r="M926" s="920" t="s">
        <v>837</v>
      </c>
      <c r="N926" s="939">
        <v>23.230000000000004</v>
      </c>
      <c r="O926" s="939">
        <v>23.230000000000004</v>
      </c>
      <c r="P926" s="939"/>
      <c r="Q926" s="1053">
        <v>153462.611</v>
      </c>
      <c r="R926" s="866"/>
      <c r="S926" s="952"/>
    </row>
    <row r="927" spans="1:19" ht="14.25">
      <c r="A927" s="275"/>
      <c r="B927" s="864"/>
      <c r="C927" s="884"/>
      <c r="D927" s="865"/>
      <c r="E927" s="895"/>
      <c r="F927" s="867" t="s">
        <v>829</v>
      </c>
      <c r="G927" s="909" t="s">
        <v>194</v>
      </c>
      <c r="H927" s="910" t="s">
        <v>194</v>
      </c>
      <c r="I927" s="909" t="s">
        <v>176</v>
      </c>
      <c r="J927" s="932" t="s">
        <v>238</v>
      </c>
      <c r="K927" s="962" t="s">
        <v>173</v>
      </c>
      <c r="L927" s="932" t="s">
        <v>55</v>
      </c>
      <c r="M927" s="920" t="s">
        <v>837</v>
      </c>
      <c r="N927" s="939">
        <v>23.155000000000001</v>
      </c>
      <c r="O927" s="939">
        <v>23.155000000000001</v>
      </c>
      <c r="P927" s="939"/>
      <c r="Q927" s="1053">
        <v>171430.93199999997</v>
      </c>
      <c r="R927" s="866"/>
      <c r="S927" s="952"/>
    </row>
    <row r="928" spans="1:19" ht="14.25">
      <c r="A928" s="275"/>
      <c r="B928" s="864"/>
      <c r="C928" s="884"/>
      <c r="D928" s="865"/>
      <c r="E928" s="895"/>
      <c r="F928" s="867" t="s">
        <v>832</v>
      </c>
      <c r="G928" s="909" t="s">
        <v>194</v>
      </c>
      <c r="H928" s="910" t="s">
        <v>194</v>
      </c>
      <c r="I928" s="909" t="s">
        <v>176</v>
      </c>
      <c r="J928" s="932" t="s">
        <v>238</v>
      </c>
      <c r="K928" s="962" t="s">
        <v>173</v>
      </c>
      <c r="L928" s="932" t="s">
        <v>55</v>
      </c>
      <c r="M928" s="920" t="s">
        <v>837</v>
      </c>
      <c r="N928" s="939">
        <v>22.659999999999997</v>
      </c>
      <c r="O928" s="939">
        <v>22.659999999999997</v>
      </c>
      <c r="P928" s="939"/>
      <c r="Q928" s="1053">
        <v>170539.49299999999</v>
      </c>
      <c r="R928" s="866"/>
      <c r="S928" s="952"/>
    </row>
    <row r="929" spans="1:19" ht="14.25">
      <c r="A929" s="275"/>
      <c r="B929" s="864"/>
      <c r="C929" s="884"/>
      <c r="D929" s="865"/>
      <c r="E929" s="896"/>
      <c r="F929" s="867" t="s">
        <v>838</v>
      </c>
      <c r="G929" s="911" t="s">
        <v>194</v>
      </c>
      <c r="H929" s="910" t="s">
        <v>194</v>
      </c>
      <c r="I929" s="911" t="s">
        <v>176</v>
      </c>
      <c r="J929" s="932" t="s">
        <v>238</v>
      </c>
      <c r="K929" s="963" t="s">
        <v>173</v>
      </c>
      <c r="L929" s="932" t="s">
        <v>55</v>
      </c>
      <c r="M929" s="921" t="s">
        <v>837</v>
      </c>
      <c r="N929" s="939">
        <v>22.576000000000004</v>
      </c>
      <c r="O929" s="939">
        <v>22.576000000000004</v>
      </c>
      <c r="P929" s="939"/>
      <c r="Q929" s="1053">
        <v>151292.97500000001</v>
      </c>
      <c r="R929" s="866"/>
      <c r="S929" s="952"/>
    </row>
    <row r="930" spans="1:19" ht="15">
      <c r="A930" s="275"/>
      <c r="B930" s="864"/>
      <c r="C930" s="884"/>
      <c r="D930" s="865"/>
      <c r="E930" s="897" t="s">
        <v>839</v>
      </c>
      <c r="F930" s="868"/>
      <c r="G930" s="912"/>
      <c r="H930" s="912"/>
      <c r="I930" s="912"/>
      <c r="J930" s="933"/>
      <c r="K930" s="964"/>
      <c r="L930" s="933"/>
      <c r="M930" s="922"/>
      <c r="N930" s="940">
        <v>113.68600000000004</v>
      </c>
      <c r="O930" s="940">
        <v>113.68600000000004</v>
      </c>
      <c r="P930" s="940">
        <v>110.151</v>
      </c>
      <c r="Q930" s="1054">
        <v>795718.37100000004</v>
      </c>
      <c r="R930" s="869"/>
      <c r="S930" s="951"/>
    </row>
    <row r="931" spans="1:19" ht="15">
      <c r="A931" s="275"/>
      <c r="B931" s="864"/>
      <c r="C931" s="886"/>
      <c r="D931" s="892" t="s">
        <v>204</v>
      </c>
      <c r="E931" s="899"/>
      <c r="F931" s="865"/>
      <c r="G931" s="910"/>
      <c r="H931" s="910"/>
      <c r="I931" s="910"/>
      <c r="J931" s="932"/>
      <c r="K931" s="965"/>
      <c r="L931" s="932"/>
      <c r="M931" s="923"/>
      <c r="N931" s="939">
        <v>186.08600000000013</v>
      </c>
      <c r="O931" s="939">
        <v>180.83700000000013</v>
      </c>
      <c r="P931" s="939"/>
      <c r="Q931" s="1053">
        <v>1130132.135</v>
      </c>
      <c r="R931" s="866"/>
      <c r="S931" s="952"/>
    </row>
    <row r="932" spans="1:19" ht="15">
      <c r="A932" s="275"/>
      <c r="B932" s="864"/>
      <c r="C932" s="883" t="s">
        <v>310</v>
      </c>
      <c r="D932" s="868"/>
      <c r="E932" s="901"/>
      <c r="F932" s="868"/>
      <c r="G932" s="912"/>
      <c r="H932" s="912"/>
      <c r="I932" s="912"/>
      <c r="J932" s="933"/>
      <c r="K932" s="964"/>
      <c r="L932" s="933"/>
      <c r="M932" s="922"/>
      <c r="N932" s="940">
        <v>186.08600000000013</v>
      </c>
      <c r="O932" s="940">
        <v>180.83700000000013</v>
      </c>
      <c r="P932" s="940"/>
      <c r="Q932" s="1054">
        <v>1130132.135</v>
      </c>
      <c r="R932" s="869"/>
      <c r="S932" s="951"/>
    </row>
    <row r="933" spans="1:19" ht="14.25">
      <c r="A933" s="275"/>
      <c r="B933" s="864"/>
      <c r="C933" s="884" t="s">
        <v>840</v>
      </c>
      <c r="D933" s="867" t="s">
        <v>167</v>
      </c>
      <c r="E933" s="898" t="s">
        <v>841</v>
      </c>
      <c r="F933" s="867"/>
      <c r="G933" s="909" t="s">
        <v>170</v>
      </c>
      <c r="H933" s="910" t="s">
        <v>170</v>
      </c>
      <c r="I933" s="909" t="s">
        <v>176</v>
      </c>
      <c r="J933" s="932" t="s">
        <v>172</v>
      </c>
      <c r="K933" s="962" t="s">
        <v>173</v>
      </c>
      <c r="L933" s="932" t="s">
        <v>797</v>
      </c>
      <c r="M933" s="920" t="s">
        <v>437</v>
      </c>
      <c r="N933" s="939">
        <v>3</v>
      </c>
      <c r="O933" s="939">
        <v>3</v>
      </c>
      <c r="P933" s="939"/>
      <c r="Q933" s="1053">
        <v>0</v>
      </c>
      <c r="R933" s="866"/>
      <c r="S933" s="952"/>
    </row>
    <row r="934" spans="1:19" ht="14.25">
      <c r="A934" s="275"/>
      <c r="B934" s="864"/>
      <c r="C934" s="884"/>
      <c r="D934" s="865"/>
      <c r="E934" s="896"/>
      <c r="F934" s="865"/>
      <c r="G934" s="911"/>
      <c r="H934" s="910"/>
      <c r="I934" s="911"/>
      <c r="J934" s="932"/>
      <c r="K934" s="963"/>
      <c r="L934" s="932"/>
      <c r="M934" s="921"/>
      <c r="N934" s="939"/>
      <c r="O934" s="939"/>
      <c r="P934" s="939"/>
      <c r="Q934" s="1053"/>
      <c r="R934" s="866" t="s">
        <v>178</v>
      </c>
      <c r="S934" s="952">
        <v>455</v>
      </c>
    </row>
    <row r="935" spans="1:19" ht="15">
      <c r="A935" s="275"/>
      <c r="B935" s="864"/>
      <c r="C935" s="884"/>
      <c r="D935" s="865"/>
      <c r="E935" s="897" t="s">
        <v>842</v>
      </c>
      <c r="F935" s="868"/>
      <c r="G935" s="912"/>
      <c r="H935" s="912"/>
      <c r="I935" s="912"/>
      <c r="J935" s="933"/>
      <c r="K935" s="964"/>
      <c r="L935" s="933"/>
      <c r="M935" s="922"/>
      <c r="N935" s="940">
        <v>3</v>
      </c>
      <c r="O935" s="940">
        <v>3</v>
      </c>
      <c r="P935" s="940">
        <v>0</v>
      </c>
      <c r="Q935" s="1054">
        <v>0</v>
      </c>
      <c r="R935" s="869"/>
      <c r="S935" s="951"/>
    </row>
    <row r="936" spans="1:19" ht="15">
      <c r="A936" s="275"/>
      <c r="B936" s="864"/>
      <c r="C936" s="884"/>
      <c r="D936" s="892" t="s">
        <v>191</v>
      </c>
      <c r="E936" s="899"/>
      <c r="F936" s="865"/>
      <c r="G936" s="910"/>
      <c r="H936" s="910"/>
      <c r="I936" s="910"/>
      <c r="J936" s="932"/>
      <c r="K936" s="965"/>
      <c r="L936" s="932"/>
      <c r="M936" s="923"/>
      <c r="N936" s="939">
        <v>3</v>
      </c>
      <c r="O936" s="939">
        <v>3</v>
      </c>
      <c r="P936" s="939"/>
      <c r="Q936" s="1053">
        <v>0</v>
      </c>
      <c r="R936" s="866"/>
      <c r="S936" s="952"/>
    </row>
    <row r="937" spans="1:19" ht="14.25">
      <c r="A937" s="275"/>
      <c r="B937" s="864"/>
      <c r="C937" s="884"/>
      <c r="D937" s="867" t="s">
        <v>192</v>
      </c>
      <c r="E937" s="900" t="s">
        <v>1863</v>
      </c>
      <c r="F937" s="867"/>
      <c r="G937" s="911" t="s">
        <v>194</v>
      </c>
      <c r="H937" s="910" t="s">
        <v>194</v>
      </c>
      <c r="I937" s="911" t="s">
        <v>176</v>
      </c>
      <c r="J937" s="932" t="s">
        <v>172</v>
      </c>
      <c r="K937" s="963" t="s">
        <v>173</v>
      </c>
      <c r="L937" s="932" t="s">
        <v>797</v>
      </c>
      <c r="M937" s="921" t="s">
        <v>843</v>
      </c>
      <c r="N937" s="939">
        <v>6.3000000000000016</v>
      </c>
      <c r="O937" s="939">
        <v>6.3000000000000016</v>
      </c>
      <c r="P937" s="939"/>
      <c r="Q937" s="1053">
        <v>48687.500999999997</v>
      </c>
      <c r="R937" s="866"/>
      <c r="S937" s="952"/>
    </row>
    <row r="938" spans="1:19" ht="15">
      <c r="A938" s="275"/>
      <c r="B938" s="864"/>
      <c r="C938" s="884"/>
      <c r="D938" s="865"/>
      <c r="E938" s="897" t="s">
        <v>1864</v>
      </c>
      <c r="F938" s="868"/>
      <c r="G938" s="912"/>
      <c r="H938" s="912"/>
      <c r="I938" s="912"/>
      <c r="J938" s="933"/>
      <c r="K938" s="964"/>
      <c r="L938" s="933"/>
      <c r="M938" s="922"/>
      <c r="N938" s="940">
        <v>6.3000000000000016</v>
      </c>
      <c r="O938" s="940">
        <v>6.3000000000000016</v>
      </c>
      <c r="P938" s="940">
        <v>6.3280000000000003</v>
      </c>
      <c r="Q938" s="1054">
        <v>48687.500999999997</v>
      </c>
      <c r="R938" s="869"/>
      <c r="S938" s="951"/>
    </row>
    <row r="939" spans="1:19" ht="14.25">
      <c r="A939" s="275"/>
      <c r="B939" s="864"/>
      <c r="C939" s="884"/>
      <c r="D939" s="865"/>
      <c r="E939" s="900" t="s">
        <v>1865</v>
      </c>
      <c r="F939" s="867"/>
      <c r="G939" s="911" t="s">
        <v>194</v>
      </c>
      <c r="H939" s="910" t="s">
        <v>194</v>
      </c>
      <c r="I939" s="911" t="s">
        <v>176</v>
      </c>
      <c r="J939" s="932" t="s">
        <v>172</v>
      </c>
      <c r="K939" s="963" t="s">
        <v>173</v>
      </c>
      <c r="L939" s="932" t="s">
        <v>797</v>
      </c>
      <c r="M939" s="921" t="s">
        <v>843</v>
      </c>
      <c r="N939" s="939">
        <v>5.6000000000000005</v>
      </c>
      <c r="O939" s="939">
        <v>5.6000000000000005</v>
      </c>
      <c r="P939" s="939"/>
      <c r="Q939" s="1053">
        <v>44516.368999999999</v>
      </c>
      <c r="R939" s="866"/>
      <c r="S939" s="952"/>
    </row>
    <row r="940" spans="1:19" ht="15">
      <c r="A940" s="275"/>
      <c r="B940" s="864"/>
      <c r="C940" s="884"/>
      <c r="D940" s="865"/>
      <c r="E940" s="897" t="s">
        <v>1866</v>
      </c>
      <c r="F940" s="868"/>
      <c r="G940" s="912"/>
      <c r="H940" s="912"/>
      <c r="I940" s="912"/>
      <c r="J940" s="933"/>
      <c r="K940" s="964"/>
      <c r="L940" s="933"/>
      <c r="M940" s="922"/>
      <c r="N940" s="940">
        <v>5.6000000000000005</v>
      </c>
      <c r="O940" s="940">
        <v>5.6000000000000005</v>
      </c>
      <c r="P940" s="940">
        <v>5.9109999999999996</v>
      </c>
      <c r="Q940" s="1054">
        <v>44516.368999999999</v>
      </c>
      <c r="R940" s="869"/>
      <c r="S940" s="951"/>
    </row>
    <row r="941" spans="1:19" ht="14.25">
      <c r="A941" s="275"/>
      <c r="B941" s="864"/>
      <c r="C941" s="884"/>
      <c r="D941" s="865"/>
      <c r="E941" s="900" t="s">
        <v>1867</v>
      </c>
      <c r="F941" s="867"/>
      <c r="G941" s="911" t="s">
        <v>194</v>
      </c>
      <c r="H941" s="910" t="s">
        <v>194</v>
      </c>
      <c r="I941" s="911" t="s">
        <v>176</v>
      </c>
      <c r="J941" s="932" t="s">
        <v>172</v>
      </c>
      <c r="K941" s="963" t="s">
        <v>173</v>
      </c>
      <c r="L941" s="932" t="s">
        <v>797</v>
      </c>
      <c r="M941" s="921" t="s">
        <v>843</v>
      </c>
      <c r="N941" s="939">
        <v>12.799999999999999</v>
      </c>
      <c r="O941" s="939">
        <v>12.799999999999999</v>
      </c>
      <c r="P941" s="939"/>
      <c r="Q941" s="1053">
        <v>81129.252999999997</v>
      </c>
      <c r="R941" s="866"/>
      <c r="S941" s="952"/>
    </row>
    <row r="942" spans="1:19" ht="15">
      <c r="A942" s="275"/>
      <c r="B942" s="864"/>
      <c r="C942" s="884"/>
      <c r="D942" s="865"/>
      <c r="E942" s="897" t="s">
        <v>1868</v>
      </c>
      <c r="F942" s="868"/>
      <c r="G942" s="912"/>
      <c r="H942" s="912"/>
      <c r="I942" s="912"/>
      <c r="J942" s="933"/>
      <c r="K942" s="964"/>
      <c r="L942" s="933"/>
      <c r="M942" s="922"/>
      <c r="N942" s="940">
        <v>12.799999999999999</v>
      </c>
      <c r="O942" s="940">
        <v>12.799999999999999</v>
      </c>
      <c r="P942" s="940">
        <v>13.279</v>
      </c>
      <c r="Q942" s="1054">
        <v>81129.252999999997</v>
      </c>
      <c r="R942" s="869"/>
      <c r="S942" s="951"/>
    </row>
    <row r="943" spans="1:19" ht="15">
      <c r="A943" s="275"/>
      <c r="B943" s="864"/>
      <c r="C943" s="886"/>
      <c r="D943" s="892" t="s">
        <v>204</v>
      </c>
      <c r="E943" s="899"/>
      <c r="F943" s="865"/>
      <c r="G943" s="910"/>
      <c r="H943" s="910"/>
      <c r="I943" s="910"/>
      <c r="J943" s="932"/>
      <c r="K943" s="965"/>
      <c r="L943" s="932"/>
      <c r="M943" s="923"/>
      <c r="N943" s="939">
        <v>24.7</v>
      </c>
      <c r="O943" s="939">
        <v>24.7</v>
      </c>
      <c r="P943" s="939"/>
      <c r="Q943" s="1053">
        <v>174333.12300000005</v>
      </c>
      <c r="R943" s="866"/>
      <c r="S943" s="952"/>
    </row>
    <row r="944" spans="1:19" ht="30">
      <c r="A944" s="275"/>
      <c r="B944" s="864"/>
      <c r="C944" s="883" t="s">
        <v>844</v>
      </c>
      <c r="D944" s="868"/>
      <c r="E944" s="901"/>
      <c r="F944" s="868"/>
      <c r="G944" s="912"/>
      <c r="H944" s="912"/>
      <c r="I944" s="912"/>
      <c r="J944" s="933"/>
      <c r="K944" s="964"/>
      <c r="L944" s="933"/>
      <c r="M944" s="922"/>
      <c r="N944" s="940">
        <v>27.700000000000003</v>
      </c>
      <c r="O944" s="940">
        <v>27.700000000000003</v>
      </c>
      <c r="P944" s="940"/>
      <c r="Q944" s="1054">
        <v>174333.12300000005</v>
      </c>
      <c r="R944" s="869"/>
      <c r="S944" s="951"/>
    </row>
    <row r="945" spans="1:19" ht="14.25">
      <c r="A945" s="275"/>
      <c r="B945" s="864"/>
      <c r="C945" s="884" t="s">
        <v>1925</v>
      </c>
      <c r="D945" s="867" t="s">
        <v>167</v>
      </c>
      <c r="E945" s="898" t="s">
        <v>774</v>
      </c>
      <c r="F945" s="867" t="s">
        <v>775</v>
      </c>
      <c r="G945" s="909" t="s">
        <v>170</v>
      </c>
      <c r="H945" s="910" t="s">
        <v>170</v>
      </c>
      <c r="I945" s="909" t="s">
        <v>176</v>
      </c>
      <c r="J945" s="932" t="s">
        <v>172</v>
      </c>
      <c r="K945" s="962" t="s">
        <v>173</v>
      </c>
      <c r="L945" s="932" t="s">
        <v>776</v>
      </c>
      <c r="M945" s="920" t="s">
        <v>776</v>
      </c>
      <c r="N945" s="939">
        <v>0.74999999999999989</v>
      </c>
      <c r="O945" s="939">
        <v>0.49999999999999989</v>
      </c>
      <c r="P945" s="939"/>
      <c r="Q945" s="1053">
        <v>0</v>
      </c>
      <c r="R945" s="866"/>
      <c r="S945" s="952"/>
    </row>
    <row r="946" spans="1:19" ht="14.25">
      <c r="A946" s="275"/>
      <c r="B946" s="864"/>
      <c r="C946" s="884"/>
      <c r="D946" s="865"/>
      <c r="E946" s="895"/>
      <c r="F946" s="867" t="s">
        <v>494</v>
      </c>
      <c r="G946" s="909" t="s">
        <v>170</v>
      </c>
      <c r="H946" s="910" t="s">
        <v>170</v>
      </c>
      <c r="I946" s="909" t="s">
        <v>176</v>
      </c>
      <c r="J946" s="932" t="s">
        <v>172</v>
      </c>
      <c r="K946" s="962" t="s">
        <v>173</v>
      </c>
      <c r="L946" s="932" t="s">
        <v>776</v>
      </c>
      <c r="M946" s="920" t="s">
        <v>776</v>
      </c>
      <c r="N946" s="939">
        <v>0</v>
      </c>
      <c r="O946" s="939">
        <v>0</v>
      </c>
      <c r="P946" s="939"/>
      <c r="Q946" s="1053">
        <v>0</v>
      </c>
      <c r="R946" s="866"/>
      <c r="S946" s="952"/>
    </row>
    <row r="947" spans="1:19" ht="14.25">
      <c r="A947" s="275"/>
      <c r="B947" s="864"/>
      <c r="C947" s="884"/>
      <c r="D947" s="865"/>
      <c r="E947" s="895"/>
      <c r="F947" s="865"/>
      <c r="G947" s="909"/>
      <c r="H947" s="910"/>
      <c r="I947" s="909"/>
      <c r="J947" s="932"/>
      <c r="K947" s="962"/>
      <c r="L947" s="932"/>
      <c r="M947" s="920"/>
      <c r="N947" s="939"/>
      <c r="O947" s="939"/>
      <c r="P947" s="939"/>
      <c r="Q947" s="1053"/>
      <c r="R947" s="866" t="s">
        <v>178</v>
      </c>
      <c r="S947" s="952">
        <v>0</v>
      </c>
    </row>
    <row r="948" spans="1:19" ht="14.25">
      <c r="A948" s="275"/>
      <c r="B948" s="864"/>
      <c r="C948" s="884"/>
      <c r="D948" s="865"/>
      <c r="E948" s="896"/>
      <c r="F948" s="867" t="s">
        <v>2270</v>
      </c>
      <c r="G948" s="911" t="s">
        <v>170</v>
      </c>
      <c r="H948" s="910" t="s">
        <v>170</v>
      </c>
      <c r="I948" s="911" t="s">
        <v>176</v>
      </c>
      <c r="J948" s="932" t="s">
        <v>172</v>
      </c>
      <c r="K948" s="963" t="s">
        <v>173</v>
      </c>
      <c r="L948" s="932" t="s">
        <v>776</v>
      </c>
      <c r="M948" s="921" t="s">
        <v>776</v>
      </c>
      <c r="N948" s="939">
        <v>0.75</v>
      </c>
      <c r="O948" s="939">
        <v>0.5</v>
      </c>
      <c r="P948" s="939"/>
      <c r="Q948" s="1053">
        <v>0</v>
      </c>
      <c r="R948" s="866"/>
      <c r="S948" s="952"/>
    </row>
    <row r="949" spans="1:19" ht="15">
      <c r="A949" s="275"/>
      <c r="B949" s="864"/>
      <c r="C949" s="884"/>
      <c r="D949" s="865"/>
      <c r="E949" s="897" t="s">
        <v>777</v>
      </c>
      <c r="F949" s="868"/>
      <c r="G949" s="912"/>
      <c r="H949" s="912"/>
      <c r="I949" s="912"/>
      <c r="J949" s="933"/>
      <c r="K949" s="964"/>
      <c r="L949" s="933"/>
      <c r="M949" s="922"/>
      <c r="N949" s="940">
        <v>1.4999999999999996</v>
      </c>
      <c r="O949" s="940">
        <v>0.99999999999999978</v>
      </c>
      <c r="P949" s="940">
        <v>0</v>
      </c>
      <c r="Q949" s="1054">
        <v>0</v>
      </c>
      <c r="R949" s="869"/>
      <c r="S949" s="951"/>
    </row>
    <row r="950" spans="1:19" ht="14.25">
      <c r="A950" s="275"/>
      <c r="B950" s="864"/>
      <c r="C950" s="884"/>
      <c r="D950" s="865"/>
      <c r="E950" s="898" t="s">
        <v>500</v>
      </c>
      <c r="F950" s="867" t="s">
        <v>775</v>
      </c>
      <c r="G950" s="909" t="s">
        <v>170</v>
      </c>
      <c r="H950" s="910" t="s">
        <v>170</v>
      </c>
      <c r="I950" s="909" t="s">
        <v>176</v>
      </c>
      <c r="J950" s="932" t="s">
        <v>172</v>
      </c>
      <c r="K950" s="962" t="s">
        <v>173</v>
      </c>
      <c r="L950" s="932" t="s">
        <v>778</v>
      </c>
      <c r="M950" s="920" t="s">
        <v>778</v>
      </c>
      <c r="N950" s="939">
        <v>0</v>
      </c>
      <c r="O950" s="939">
        <v>0</v>
      </c>
      <c r="P950" s="939"/>
      <c r="Q950" s="1053">
        <v>10.923</v>
      </c>
      <c r="R950" s="866"/>
      <c r="S950" s="952"/>
    </row>
    <row r="951" spans="1:19" ht="14.25">
      <c r="A951" s="275"/>
      <c r="B951" s="864"/>
      <c r="C951" s="884"/>
      <c r="D951" s="865"/>
      <c r="E951" s="895"/>
      <c r="F951" s="865"/>
      <c r="G951" s="909"/>
      <c r="H951" s="910"/>
      <c r="I951" s="909"/>
      <c r="J951" s="932"/>
      <c r="K951" s="962"/>
      <c r="L951" s="932"/>
      <c r="M951" s="920"/>
      <c r="N951" s="939"/>
      <c r="O951" s="939"/>
      <c r="P951" s="939"/>
      <c r="Q951" s="1053"/>
      <c r="R951" s="866" t="s">
        <v>178</v>
      </c>
      <c r="S951" s="952">
        <v>738</v>
      </c>
    </row>
    <row r="952" spans="1:19" ht="14.25">
      <c r="A952" s="275"/>
      <c r="B952" s="864"/>
      <c r="C952" s="884"/>
      <c r="D952" s="865"/>
      <c r="E952" s="895"/>
      <c r="F952" s="867" t="s">
        <v>492</v>
      </c>
      <c r="G952" s="909" t="s">
        <v>170</v>
      </c>
      <c r="H952" s="910" t="s">
        <v>170</v>
      </c>
      <c r="I952" s="909" t="s">
        <v>176</v>
      </c>
      <c r="J952" s="932" t="s">
        <v>172</v>
      </c>
      <c r="K952" s="962" t="s">
        <v>173</v>
      </c>
      <c r="L952" s="932" t="s">
        <v>778</v>
      </c>
      <c r="M952" s="920" t="s">
        <v>778</v>
      </c>
      <c r="N952" s="939">
        <v>0.5</v>
      </c>
      <c r="O952" s="939">
        <v>0.35000000000000003</v>
      </c>
      <c r="P952" s="939"/>
      <c r="Q952" s="1053">
        <v>0</v>
      </c>
      <c r="R952" s="866"/>
      <c r="S952" s="952"/>
    </row>
    <row r="953" spans="1:19" ht="14.25">
      <c r="A953" s="275"/>
      <c r="B953" s="864"/>
      <c r="C953" s="884"/>
      <c r="D953" s="865"/>
      <c r="E953" s="895"/>
      <c r="F953" s="865"/>
      <c r="G953" s="909"/>
      <c r="H953" s="910"/>
      <c r="I953" s="909"/>
      <c r="J953" s="932"/>
      <c r="K953" s="962"/>
      <c r="L953" s="932"/>
      <c r="M953" s="920"/>
      <c r="N953" s="939"/>
      <c r="O953" s="939"/>
      <c r="P953" s="939"/>
      <c r="Q953" s="1053"/>
      <c r="R953" s="866" t="s">
        <v>178</v>
      </c>
      <c r="S953" s="952">
        <v>0</v>
      </c>
    </row>
    <row r="954" spans="1:19" ht="14.25">
      <c r="A954" s="275"/>
      <c r="B954" s="864"/>
      <c r="C954" s="884"/>
      <c r="D954" s="865"/>
      <c r="E954" s="895"/>
      <c r="F954" s="867" t="s">
        <v>501</v>
      </c>
      <c r="G954" s="909" t="s">
        <v>170</v>
      </c>
      <c r="H954" s="910" t="s">
        <v>170</v>
      </c>
      <c r="I954" s="909" t="s">
        <v>176</v>
      </c>
      <c r="J954" s="932" t="s">
        <v>172</v>
      </c>
      <c r="K954" s="962" t="s">
        <v>173</v>
      </c>
      <c r="L954" s="932" t="s">
        <v>778</v>
      </c>
      <c r="M954" s="920" t="s">
        <v>778</v>
      </c>
      <c r="N954" s="939">
        <v>0</v>
      </c>
      <c r="O954" s="939">
        <v>0</v>
      </c>
      <c r="P954" s="939"/>
      <c r="Q954" s="1053">
        <v>0</v>
      </c>
      <c r="R954" s="866"/>
      <c r="S954" s="952"/>
    </row>
    <row r="955" spans="1:19" ht="14.25">
      <c r="A955" s="275"/>
      <c r="B955" s="864"/>
      <c r="C955" s="884"/>
      <c r="D955" s="865"/>
      <c r="E955" s="896"/>
      <c r="F955" s="867" t="s">
        <v>779</v>
      </c>
      <c r="G955" s="911" t="s">
        <v>170</v>
      </c>
      <c r="H955" s="910" t="s">
        <v>170</v>
      </c>
      <c r="I955" s="911" t="s">
        <v>176</v>
      </c>
      <c r="J955" s="932" t="s">
        <v>172</v>
      </c>
      <c r="K955" s="963" t="s">
        <v>173</v>
      </c>
      <c r="L955" s="932" t="s">
        <v>778</v>
      </c>
      <c r="M955" s="921" t="s">
        <v>778</v>
      </c>
      <c r="N955" s="939">
        <v>0</v>
      </c>
      <c r="O955" s="939">
        <v>0</v>
      </c>
      <c r="P955" s="939"/>
      <c r="Q955" s="1053">
        <v>0</v>
      </c>
      <c r="R955" s="866"/>
      <c r="S955" s="952"/>
    </row>
    <row r="956" spans="1:19" ht="15">
      <c r="A956" s="275"/>
      <c r="B956" s="864"/>
      <c r="C956" s="884"/>
      <c r="D956" s="865"/>
      <c r="E956" s="897" t="s">
        <v>502</v>
      </c>
      <c r="F956" s="868"/>
      <c r="G956" s="912"/>
      <c r="H956" s="912"/>
      <c r="I956" s="912"/>
      <c r="J956" s="933"/>
      <c r="K956" s="964"/>
      <c r="L956" s="933"/>
      <c r="M956" s="922"/>
      <c r="N956" s="940">
        <v>0.5</v>
      </c>
      <c r="O956" s="940">
        <v>0.35000000000000003</v>
      </c>
      <c r="P956" s="940">
        <v>0.503</v>
      </c>
      <c r="Q956" s="1054">
        <v>10.923</v>
      </c>
      <c r="R956" s="869"/>
      <c r="S956" s="951"/>
    </row>
    <row r="957" spans="1:19" ht="15">
      <c r="A957" s="275"/>
      <c r="B957" s="864"/>
      <c r="C957" s="884"/>
      <c r="D957" s="892" t="s">
        <v>191</v>
      </c>
      <c r="E957" s="899"/>
      <c r="F957" s="865"/>
      <c r="G957" s="910"/>
      <c r="H957" s="910"/>
      <c r="I957" s="910"/>
      <c r="J957" s="932"/>
      <c r="K957" s="965"/>
      <c r="L957" s="932"/>
      <c r="M957" s="923"/>
      <c r="N957" s="939">
        <v>2.0000000000000004</v>
      </c>
      <c r="O957" s="939">
        <v>1.3499999999999985</v>
      </c>
      <c r="P957" s="939"/>
      <c r="Q957" s="1053">
        <v>10.923</v>
      </c>
      <c r="R957" s="866"/>
      <c r="S957" s="952"/>
    </row>
    <row r="958" spans="1:19" ht="14.25">
      <c r="A958" s="275"/>
      <c r="B958" s="864"/>
      <c r="C958" s="884"/>
      <c r="D958" s="867" t="s">
        <v>192</v>
      </c>
      <c r="E958" s="898" t="s">
        <v>781</v>
      </c>
      <c r="F958" s="867" t="s">
        <v>207</v>
      </c>
      <c r="G958" s="909" t="s">
        <v>194</v>
      </c>
      <c r="H958" s="910" t="s">
        <v>194</v>
      </c>
      <c r="I958" s="909" t="s">
        <v>176</v>
      </c>
      <c r="J958" s="932" t="s">
        <v>172</v>
      </c>
      <c r="K958" s="962" t="s">
        <v>173</v>
      </c>
      <c r="L958" s="932" t="s">
        <v>778</v>
      </c>
      <c r="M958" s="920" t="s">
        <v>778</v>
      </c>
      <c r="N958" s="939">
        <v>1.5999999999999999</v>
      </c>
      <c r="O958" s="939">
        <v>1.5999999999999999</v>
      </c>
      <c r="P958" s="939"/>
      <c r="Q958" s="1053">
        <v>12413.318000000001</v>
      </c>
      <c r="R958" s="866"/>
      <c r="S958" s="952"/>
    </row>
    <row r="959" spans="1:19" ht="14.25">
      <c r="A959" s="275"/>
      <c r="B959" s="864"/>
      <c r="C959" s="884"/>
      <c r="D959" s="865"/>
      <c r="E959" s="895"/>
      <c r="F959" s="867" t="s">
        <v>208</v>
      </c>
      <c r="G959" s="909" t="s">
        <v>194</v>
      </c>
      <c r="H959" s="910" t="s">
        <v>194</v>
      </c>
      <c r="I959" s="909" t="s">
        <v>176</v>
      </c>
      <c r="J959" s="932" t="s">
        <v>172</v>
      </c>
      <c r="K959" s="962" t="s">
        <v>173</v>
      </c>
      <c r="L959" s="932" t="s">
        <v>778</v>
      </c>
      <c r="M959" s="920" t="s">
        <v>778</v>
      </c>
      <c r="N959" s="939">
        <v>1.5999999999999999</v>
      </c>
      <c r="O959" s="939">
        <v>1.5999999999999999</v>
      </c>
      <c r="P959" s="939"/>
      <c r="Q959" s="1053">
        <v>10674.841</v>
      </c>
      <c r="R959" s="866"/>
      <c r="S959" s="952"/>
    </row>
    <row r="960" spans="1:19" ht="14.25">
      <c r="A960" s="275"/>
      <c r="B960" s="864"/>
      <c r="C960" s="884"/>
      <c r="D960" s="865"/>
      <c r="E960" s="895"/>
      <c r="F960" s="867" t="s">
        <v>253</v>
      </c>
      <c r="G960" s="909" t="s">
        <v>194</v>
      </c>
      <c r="H960" s="910" t="s">
        <v>194</v>
      </c>
      <c r="I960" s="909" t="s">
        <v>176</v>
      </c>
      <c r="J960" s="932" t="s">
        <v>172</v>
      </c>
      <c r="K960" s="962" t="s">
        <v>173</v>
      </c>
      <c r="L960" s="932" t="s">
        <v>778</v>
      </c>
      <c r="M960" s="920" t="s">
        <v>778</v>
      </c>
      <c r="N960" s="939">
        <v>2</v>
      </c>
      <c r="O960" s="939">
        <v>2</v>
      </c>
      <c r="P960" s="939"/>
      <c r="Q960" s="1053">
        <v>3416.4370000000008</v>
      </c>
      <c r="R960" s="866"/>
      <c r="S960" s="952"/>
    </row>
    <row r="961" spans="1:19" ht="14.25">
      <c r="A961" s="275"/>
      <c r="B961" s="864"/>
      <c r="C961" s="884"/>
      <c r="D961" s="865"/>
      <c r="E961" s="896"/>
      <c r="F961" s="867" t="s">
        <v>370</v>
      </c>
      <c r="G961" s="911" t="s">
        <v>194</v>
      </c>
      <c r="H961" s="910" t="s">
        <v>194</v>
      </c>
      <c r="I961" s="911" t="s">
        <v>176</v>
      </c>
      <c r="J961" s="932" t="s">
        <v>172</v>
      </c>
      <c r="K961" s="963" t="s">
        <v>173</v>
      </c>
      <c r="L961" s="932" t="s">
        <v>778</v>
      </c>
      <c r="M961" s="921" t="s">
        <v>778</v>
      </c>
      <c r="N961" s="939">
        <v>2</v>
      </c>
      <c r="O961" s="939">
        <v>2</v>
      </c>
      <c r="P961" s="939"/>
      <c r="Q961" s="1053">
        <v>2079.2269999999999</v>
      </c>
      <c r="R961" s="866"/>
      <c r="S961" s="952"/>
    </row>
    <row r="962" spans="1:19" ht="15">
      <c r="A962" s="275"/>
      <c r="B962" s="864"/>
      <c r="C962" s="884"/>
      <c r="D962" s="865"/>
      <c r="E962" s="897" t="s">
        <v>782</v>
      </c>
      <c r="F962" s="868"/>
      <c r="G962" s="912"/>
      <c r="H962" s="912"/>
      <c r="I962" s="912"/>
      <c r="J962" s="933"/>
      <c r="K962" s="964"/>
      <c r="L962" s="933"/>
      <c r="M962" s="922"/>
      <c r="N962" s="940">
        <v>7.2000000000000046</v>
      </c>
      <c r="O962" s="940">
        <v>7.2000000000000046</v>
      </c>
      <c r="P962" s="940">
        <v>6.4489999999999998</v>
      </c>
      <c r="Q962" s="1054">
        <v>28583.823</v>
      </c>
      <c r="R962" s="869"/>
      <c r="S962" s="951"/>
    </row>
    <row r="963" spans="1:19" ht="14.25">
      <c r="A963" s="275"/>
      <c r="B963" s="864"/>
      <c r="C963" s="884"/>
      <c r="D963" s="865"/>
      <c r="E963" s="900" t="s">
        <v>783</v>
      </c>
      <c r="F963" s="867" t="s">
        <v>207</v>
      </c>
      <c r="G963" s="911" t="s">
        <v>194</v>
      </c>
      <c r="H963" s="910" t="s">
        <v>194</v>
      </c>
      <c r="I963" s="911" t="s">
        <v>176</v>
      </c>
      <c r="J963" s="932" t="s">
        <v>172</v>
      </c>
      <c r="K963" s="963" t="s">
        <v>173</v>
      </c>
      <c r="L963" s="932" t="s">
        <v>784</v>
      </c>
      <c r="M963" s="921" t="s">
        <v>785</v>
      </c>
      <c r="N963" s="939">
        <v>0.25</v>
      </c>
      <c r="O963" s="939">
        <v>0.25</v>
      </c>
      <c r="P963" s="939"/>
      <c r="Q963" s="1053">
        <v>435.20100000000002</v>
      </c>
      <c r="R963" s="866"/>
      <c r="S963" s="952"/>
    </row>
    <row r="964" spans="1:19" ht="15">
      <c r="A964" s="275"/>
      <c r="B964" s="864"/>
      <c r="C964" s="884"/>
      <c r="D964" s="865"/>
      <c r="E964" s="897" t="s">
        <v>786</v>
      </c>
      <c r="F964" s="868"/>
      <c r="G964" s="912"/>
      <c r="H964" s="912"/>
      <c r="I964" s="912"/>
      <c r="J964" s="933"/>
      <c r="K964" s="964"/>
      <c r="L964" s="933"/>
      <c r="M964" s="922"/>
      <c r="N964" s="940">
        <v>0.25</v>
      </c>
      <c r="O964" s="940">
        <v>0.25</v>
      </c>
      <c r="P964" s="940">
        <v>0.26100000000000001</v>
      </c>
      <c r="Q964" s="1054">
        <v>435.20100000000002</v>
      </c>
      <c r="R964" s="869"/>
      <c r="S964" s="951"/>
    </row>
    <row r="965" spans="1:19" ht="14.25">
      <c r="A965" s="275"/>
      <c r="B965" s="864"/>
      <c r="C965" s="884"/>
      <c r="D965" s="865"/>
      <c r="E965" s="898" t="s">
        <v>787</v>
      </c>
      <c r="F965" s="867" t="s">
        <v>207</v>
      </c>
      <c r="G965" s="909" t="s">
        <v>194</v>
      </c>
      <c r="H965" s="910" t="s">
        <v>194</v>
      </c>
      <c r="I965" s="909" t="s">
        <v>176</v>
      </c>
      <c r="J965" s="932" t="s">
        <v>172</v>
      </c>
      <c r="K965" s="962" t="s">
        <v>173</v>
      </c>
      <c r="L965" s="932" t="s">
        <v>764</v>
      </c>
      <c r="M965" s="920" t="s">
        <v>780</v>
      </c>
      <c r="N965" s="939">
        <v>0.28000000000000003</v>
      </c>
      <c r="O965" s="939">
        <v>0</v>
      </c>
      <c r="P965" s="939"/>
      <c r="Q965" s="1053">
        <v>0</v>
      </c>
      <c r="R965" s="866"/>
      <c r="S965" s="952"/>
    </row>
    <row r="966" spans="1:19" ht="14.25">
      <c r="A966" s="275"/>
      <c r="B966" s="864"/>
      <c r="C966" s="884"/>
      <c r="D966" s="865"/>
      <c r="E966" s="896"/>
      <c r="F966" s="867" t="s">
        <v>208</v>
      </c>
      <c r="G966" s="911" t="s">
        <v>194</v>
      </c>
      <c r="H966" s="910" t="s">
        <v>194</v>
      </c>
      <c r="I966" s="911" t="s">
        <v>176</v>
      </c>
      <c r="J966" s="932" t="s">
        <v>172</v>
      </c>
      <c r="K966" s="963" t="s">
        <v>173</v>
      </c>
      <c r="L966" s="932" t="s">
        <v>764</v>
      </c>
      <c r="M966" s="921" t="s">
        <v>780</v>
      </c>
      <c r="N966" s="939">
        <v>0.28000000000000003</v>
      </c>
      <c r="O966" s="939">
        <v>0.28000000000000003</v>
      </c>
      <c r="P966" s="939"/>
      <c r="Q966" s="1053">
        <v>800.5</v>
      </c>
      <c r="R966" s="866"/>
      <c r="S966" s="952"/>
    </row>
    <row r="967" spans="1:19" ht="15">
      <c r="A967" s="275"/>
      <c r="B967" s="864"/>
      <c r="C967" s="884"/>
      <c r="D967" s="865"/>
      <c r="E967" s="897" t="s">
        <v>788</v>
      </c>
      <c r="F967" s="868"/>
      <c r="G967" s="912"/>
      <c r="H967" s="912"/>
      <c r="I967" s="912"/>
      <c r="J967" s="933"/>
      <c r="K967" s="964"/>
      <c r="L967" s="933"/>
      <c r="M967" s="922"/>
      <c r="N967" s="940">
        <v>0.55999999999999983</v>
      </c>
      <c r="O967" s="940">
        <v>0.28000000000000003</v>
      </c>
      <c r="P967" s="940">
        <v>0.25600000000000001</v>
      </c>
      <c r="Q967" s="1054">
        <v>800.5</v>
      </c>
      <c r="R967" s="869"/>
      <c r="S967" s="951"/>
    </row>
    <row r="968" spans="1:19" ht="14.25">
      <c r="A968" s="275"/>
      <c r="B968" s="864"/>
      <c r="C968" s="884"/>
      <c r="D968" s="865"/>
      <c r="E968" s="898" t="s">
        <v>789</v>
      </c>
      <c r="F968" s="867" t="s">
        <v>207</v>
      </c>
      <c r="G968" s="909" t="s">
        <v>194</v>
      </c>
      <c r="H968" s="910" t="s">
        <v>194</v>
      </c>
      <c r="I968" s="909" t="s">
        <v>176</v>
      </c>
      <c r="J968" s="932" t="s">
        <v>172</v>
      </c>
      <c r="K968" s="962" t="s">
        <v>173</v>
      </c>
      <c r="L968" s="932" t="s">
        <v>790</v>
      </c>
      <c r="M968" s="920" t="s">
        <v>790</v>
      </c>
      <c r="N968" s="939">
        <v>0.35000000000000003</v>
      </c>
      <c r="O968" s="939">
        <v>0.27500000000000002</v>
      </c>
      <c r="P968" s="939"/>
      <c r="Q968" s="1053">
        <v>0</v>
      </c>
      <c r="R968" s="866"/>
      <c r="S968" s="952"/>
    </row>
    <row r="969" spans="1:19" ht="14.25">
      <c r="A969" s="275"/>
      <c r="B969" s="864"/>
      <c r="C969" s="884"/>
      <c r="D969" s="865"/>
      <c r="E969" s="896"/>
      <c r="F969" s="867" t="s">
        <v>208</v>
      </c>
      <c r="G969" s="911" t="s">
        <v>194</v>
      </c>
      <c r="H969" s="910" t="s">
        <v>194</v>
      </c>
      <c r="I969" s="911" t="s">
        <v>176</v>
      </c>
      <c r="J969" s="932" t="s">
        <v>172</v>
      </c>
      <c r="K969" s="963" t="s">
        <v>173</v>
      </c>
      <c r="L969" s="932" t="s">
        <v>790</v>
      </c>
      <c r="M969" s="921" t="s">
        <v>790</v>
      </c>
      <c r="N969" s="939">
        <v>0.35000000000000003</v>
      </c>
      <c r="O969" s="939">
        <v>0.27500000000000002</v>
      </c>
      <c r="P969" s="939"/>
      <c r="Q969" s="1053">
        <v>0</v>
      </c>
      <c r="R969" s="866"/>
      <c r="S969" s="952"/>
    </row>
    <row r="970" spans="1:19" ht="15">
      <c r="A970" s="275"/>
      <c r="B970" s="864"/>
      <c r="C970" s="884"/>
      <c r="D970" s="865"/>
      <c r="E970" s="897" t="s">
        <v>791</v>
      </c>
      <c r="F970" s="868"/>
      <c r="G970" s="912"/>
      <c r="H970" s="912"/>
      <c r="I970" s="912"/>
      <c r="J970" s="933"/>
      <c r="K970" s="964"/>
      <c r="L970" s="933"/>
      <c r="M970" s="922"/>
      <c r="N970" s="940">
        <v>0.70000000000000007</v>
      </c>
      <c r="O970" s="940">
        <v>0.55000000000000038</v>
      </c>
      <c r="P970" s="940">
        <v>0</v>
      </c>
      <c r="Q970" s="1054">
        <v>0</v>
      </c>
      <c r="R970" s="869"/>
      <c r="S970" s="951"/>
    </row>
    <row r="971" spans="1:19" ht="14.25">
      <c r="A971" s="275"/>
      <c r="B971" s="864"/>
      <c r="C971" s="884"/>
      <c r="D971" s="865"/>
      <c r="E971" s="900" t="s">
        <v>667</v>
      </c>
      <c r="F971" s="867" t="s">
        <v>207</v>
      </c>
      <c r="G971" s="911" t="s">
        <v>194</v>
      </c>
      <c r="H971" s="910" t="s">
        <v>194</v>
      </c>
      <c r="I971" s="911" t="s">
        <v>176</v>
      </c>
      <c r="J971" s="932" t="s">
        <v>172</v>
      </c>
      <c r="K971" s="963" t="s">
        <v>173</v>
      </c>
      <c r="L971" s="932" t="s">
        <v>776</v>
      </c>
      <c r="M971" s="921" t="s">
        <v>792</v>
      </c>
      <c r="N971" s="939">
        <v>1.4599999999999997</v>
      </c>
      <c r="O971" s="939">
        <v>1.3399999999999999</v>
      </c>
      <c r="P971" s="939"/>
      <c r="Q971" s="1053">
        <v>7716.5200000000013</v>
      </c>
      <c r="R971" s="866"/>
      <c r="S971" s="952"/>
    </row>
    <row r="972" spans="1:19" ht="15">
      <c r="A972" s="275"/>
      <c r="B972" s="864"/>
      <c r="C972" s="884"/>
      <c r="D972" s="865"/>
      <c r="E972" s="897" t="s">
        <v>668</v>
      </c>
      <c r="F972" s="868"/>
      <c r="G972" s="912"/>
      <c r="H972" s="912"/>
      <c r="I972" s="912"/>
      <c r="J972" s="933"/>
      <c r="K972" s="964"/>
      <c r="L972" s="933"/>
      <c r="M972" s="922"/>
      <c r="N972" s="940">
        <v>1.4599999999999997</v>
      </c>
      <c r="O972" s="940">
        <v>1.3399999999999999</v>
      </c>
      <c r="P972" s="940">
        <v>1.331</v>
      </c>
      <c r="Q972" s="1054">
        <v>7716.5200000000013</v>
      </c>
      <c r="R972" s="869"/>
      <c r="S972" s="951"/>
    </row>
    <row r="973" spans="1:19" ht="14.25">
      <c r="A973" s="275"/>
      <c r="B973" s="864"/>
      <c r="C973" s="884"/>
      <c r="D973" s="865"/>
      <c r="E973" s="898" t="s">
        <v>793</v>
      </c>
      <c r="F973" s="867" t="s">
        <v>207</v>
      </c>
      <c r="G973" s="909" t="s">
        <v>194</v>
      </c>
      <c r="H973" s="910" t="s">
        <v>194</v>
      </c>
      <c r="I973" s="909" t="s">
        <v>176</v>
      </c>
      <c r="J973" s="932" t="s">
        <v>172</v>
      </c>
      <c r="K973" s="962" t="s">
        <v>173</v>
      </c>
      <c r="L973" s="932" t="s">
        <v>776</v>
      </c>
      <c r="M973" s="920" t="s">
        <v>794</v>
      </c>
      <c r="N973" s="939">
        <v>0.4499999999999999</v>
      </c>
      <c r="O973" s="939">
        <v>0.4499999999999999</v>
      </c>
      <c r="P973" s="939"/>
      <c r="Q973" s="1053">
        <v>3118.1629999999996</v>
      </c>
      <c r="R973" s="866"/>
      <c r="S973" s="952"/>
    </row>
    <row r="974" spans="1:19" ht="14.25">
      <c r="A974" s="275"/>
      <c r="B974" s="864"/>
      <c r="C974" s="884"/>
      <c r="D974" s="865"/>
      <c r="E974" s="896"/>
      <c r="F974" s="867" t="s">
        <v>208</v>
      </c>
      <c r="G974" s="911" t="s">
        <v>194</v>
      </c>
      <c r="H974" s="910" t="s">
        <v>194</v>
      </c>
      <c r="I974" s="911" t="s">
        <v>176</v>
      </c>
      <c r="J974" s="932" t="s">
        <v>172</v>
      </c>
      <c r="K974" s="963" t="s">
        <v>173</v>
      </c>
      <c r="L974" s="932" t="s">
        <v>776</v>
      </c>
      <c r="M974" s="921" t="s">
        <v>794</v>
      </c>
      <c r="N974" s="939">
        <v>0.4499999999999999</v>
      </c>
      <c r="O974" s="939">
        <v>0.4499999999999999</v>
      </c>
      <c r="P974" s="939"/>
      <c r="Q974" s="1053">
        <v>2960.7130000000002</v>
      </c>
      <c r="R974" s="866"/>
      <c r="S974" s="952"/>
    </row>
    <row r="975" spans="1:19" ht="15">
      <c r="A975" s="275"/>
      <c r="B975" s="864"/>
      <c r="C975" s="884"/>
      <c r="D975" s="865"/>
      <c r="E975" s="897" t="s">
        <v>795</v>
      </c>
      <c r="F975" s="868"/>
      <c r="G975" s="912"/>
      <c r="H975" s="912"/>
      <c r="I975" s="912"/>
      <c r="J975" s="933"/>
      <c r="K975" s="964"/>
      <c r="L975" s="933"/>
      <c r="M975" s="922"/>
      <c r="N975" s="940">
        <v>0.89999999999999969</v>
      </c>
      <c r="O975" s="940">
        <v>0.89999999999999969</v>
      </c>
      <c r="P975" s="940">
        <v>0.89300000000000002</v>
      </c>
      <c r="Q975" s="1054">
        <v>6078.8759999999993</v>
      </c>
      <c r="R975" s="869"/>
      <c r="S975" s="951"/>
    </row>
    <row r="976" spans="1:19" ht="14.25">
      <c r="A976" s="275"/>
      <c r="B976" s="864"/>
      <c r="C976" s="884"/>
      <c r="D976" s="865"/>
      <c r="E976" s="898" t="s">
        <v>796</v>
      </c>
      <c r="F976" s="867" t="s">
        <v>207</v>
      </c>
      <c r="G976" s="909" t="s">
        <v>194</v>
      </c>
      <c r="H976" s="910" t="s">
        <v>194</v>
      </c>
      <c r="I976" s="909" t="s">
        <v>176</v>
      </c>
      <c r="J976" s="932" t="s">
        <v>172</v>
      </c>
      <c r="K976" s="962" t="s">
        <v>173</v>
      </c>
      <c r="L976" s="932" t="s">
        <v>797</v>
      </c>
      <c r="M976" s="920" t="s">
        <v>797</v>
      </c>
      <c r="N976" s="939">
        <v>0.11000000000000003</v>
      </c>
      <c r="O976" s="939">
        <v>0.11000000000000003</v>
      </c>
      <c r="P976" s="939"/>
      <c r="Q976" s="1053">
        <v>218.142</v>
      </c>
      <c r="R976" s="866"/>
      <c r="S976" s="952"/>
    </row>
    <row r="977" spans="1:19" ht="14.25">
      <c r="A977" s="275"/>
      <c r="B977" s="864"/>
      <c r="C977" s="884"/>
      <c r="D977" s="865"/>
      <c r="E977" s="896"/>
      <c r="F977" s="867" t="s">
        <v>208</v>
      </c>
      <c r="G977" s="911" t="s">
        <v>194</v>
      </c>
      <c r="H977" s="910" t="s">
        <v>194</v>
      </c>
      <c r="I977" s="911" t="s">
        <v>176</v>
      </c>
      <c r="J977" s="932" t="s">
        <v>172</v>
      </c>
      <c r="K977" s="963" t="s">
        <v>173</v>
      </c>
      <c r="L977" s="932" t="s">
        <v>797</v>
      </c>
      <c r="M977" s="921" t="s">
        <v>797</v>
      </c>
      <c r="N977" s="939">
        <v>0.11000000000000003</v>
      </c>
      <c r="O977" s="939">
        <v>0.11000000000000003</v>
      </c>
      <c r="P977" s="939"/>
      <c r="Q977" s="1053">
        <v>233.42099999999999</v>
      </c>
      <c r="R977" s="866"/>
      <c r="S977" s="952"/>
    </row>
    <row r="978" spans="1:19" ht="15">
      <c r="A978" s="275"/>
      <c r="B978" s="864"/>
      <c r="C978" s="884"/>
      <c r="D978" s="865"/>
      <c r="E978" s="897" t="s">
        <v>798</v>
      </c>
      <c r="F978" s="868"/>
      <c r="G978" s="912"/>
      <c r="H978" s="912"/>
      <c r="I978" s="912"/>
      <c r="J978" s="933"/>
      <c r="K978" s="964"/>
      <c r="L978" s="933"/>
      <c r="M978" s="922"/>
      <c r="N978" s="940">
        <v>0.21999999999999992</v>
      </c>
      <c r="O978" s="940">
        <v>0.21999999999999992</v>
      </c>
      <c r="P978" s="940">
        <v>0.186</v>
      </c>
      <c r="Q978" s="1054">
        <v>451.56300000000005</v>
      </c>
      <c r="R978" s="869"/>
      <c r="S978" s="951"/>
    </row>
    <row r="979" spans="1:19" ht="14.25">
      <c r="A979" s="275"/>
      <c r="B979" s="864"/>
      <c r="C979" s="884"/>
      <c r="D979" s="865"/>
      <c r="E979" s="898" t="s">
        <v>799</v>
      </c>
      <c r="F979" s="867" t="s">
        <v>207</v>
      </c>
      <c r="G979" s="909" t="s">
        <v>194</v>
      </c>
      <c r="H979" s="910" t="s">
        <v>194</v>
      </c>
      <c r="I979" s="909" t="s">
        <v>176</v>
      </c>
      <c r="J979" s="932" t="s">
        <v>172</v>
      </c>
      <c r="K979" s="962" t="s">
        <v>173</v>
      </c>
      <c r="L979" s="932" t="s">
        <v>764</v>
      </c>
      <c r="M979" s="920" t="s">
        <v>800</v>
      </c>
      <c r="N979" s="939">
        <v>0.63</v>
      </c>
      <c r="O979" s="939">
        <v>0.56100000000000005</v>
      </c>
      <c r="P979" s="939"/>
      <c r="Q979" s="1053">
        <v>1705.1569999999997</v>
      </c>
      <c r="R979" s="866"/>
      <c r="S979" s="952"/>
    </row>
    <row r="980" spans="1:19" ht="14.25">
      <c r="A980" s="275"/>
      <c r="B980" s="864"/>
      <c r="C980" s="884"/>
      <c r="D980" s="865"/>
      <c r="E980" s="896"/>
      <c r="F980" s="867" t="s">
        <v>208</v>
      </c>
      <c r="G980" s="911" t="s">
        <v>194</v>
      </c>
      <c r="H980" s="910" t="s">
        <v>194</v>
      </c>
      <c r="I980" s="911" t="s">
        <v>176</v>
      </c>
      <c r="J980" s="932" t="s">
        <v>172</v>
      </c>
      <c r="K980" s="963" t="s">
        <v>173</v>
      </c>
      <c r="L980" s="932" t="s">
        <v>764</v>
      </c>
      <c r="M980" s="921" t="s">
        <v>800</v>
      </c>
      <c r="N980" s="939">
        <v>0.63</v>
      </c>
      <c r="O980" s="939">
        <v>0.56100000000000005</v>
      </c>
      <c r="P980" s="939"/>
      <c r="Q980" s="1053">
        <v>3067.6320000000001</v>
      </c>
      <c r="R980" s="866"/>
      <c r="S980" s="952"/>
    </row>
    <row r="981" spans="1:19" ht="15">
      <c r="A981" s="275"/>
      <c r="B981" s="864"/>
      <c r="C981" s="884"/>
      <c r="D981" s="865"/>
      <c r="E981" s="897" t="s">
        <v>801</v>
      </c>
      <c r="F981" s="868"/>
      <c r="G981" s="912"/>
      <c r="H981" s="912"/>
      <c r="I981" s="912"/>
      <c r="J981" s="933"/>
      <c r="K981" s="964"/>
      <c r="L981" s="933"/>
      <c r="M981" s="922"/>
      <c r="N981" s="940">
        <v>1.26</v>
      </c>
      <c r="O981" s="940">
        <v>1.1219999999999999</v>
      </c>
      <c r="P981" s="940">
        <v>0.92200000000000004</v>
      </c>
      <c r="Q981" s="1054">
        <v>4772.7889999999998</v>
      </c>
      <c r="R981" s="869"/>
      <c r="S981" s="951"/>
    </row>
    <row r="982" spans="1:19" ht="14.25">
      <c r="A982" s="275"/>
      <c r="B982" s="864"/>
      <c r="C982" s="884"/>
      <c r="D982" s="865"/>
      <c r="E982" s="898" t="s">
        <v>802</v>
      </c>
      <c r="F982" s="867" t="s">
        <v>207</v>
      </c>
      <c r="G982" s="909" t="s">
        <v>194</v>
      </c>
      <c r="H982" s="910" t="s">
        <v>194</v>
      </c>
      <c r="I982" s="909" t="s">
        <v>176</v>
      </c>
      <c r="J982" s="932" t="s">
        <v>172</v>
      </c>
      <c r="K982" s="962" t="s">
        <v>173</v>
      </c>
      <c r="L982" s="932" t="s">
        <v>776</v>
      </c>
      <c r="M982" s="920" t="s">
        <v>803</v>
      </c>
      <c r="N982" s="939">
        <v>9.0000000000000024E-2</v>
      </c>
      <c r="O982" s="939">
        <v>5.6999999999999988E-2</v>
      </c>
      <c r="P982" s="939"/>
      <c r="Q982" s="1053">
        <v>173.67100000000002</v>
      </c>
      <c r="R982" s="866"/>
      <c r="S982" s="952"/>
    </row>
    <row r="983" spans="1:19" ht="14.25">
      <c r="A983" s="275"/>
      <c r="B983" s="864"/>
      <c r="C983" s="884"/>
      <c r="D983" s="865"/>
      <c r="E983" s="895"/>
      <c r="F983" s="867" t="s">
        <v>208</v>
      </c>
      <c r="G983" s="909" t="s">
        <v>194</v>
      </c>
      <c r="H983" s="910" t="s">
        <v>194</v>
      </c>
      <c r="I983" s="909" t="s">
        <v>176</v>
      </c>
      <c r="J983" s="932" t="s">
        <v>172</v>
      </c>
      <c r="K983" s="962" t="s">
        <v>173</v>
      </c>
      <c r="L983" s="932" t="s">
        <v>776</v>
      </c>
      <c r="M983" s="920" t="s">
        <v>803</v>
      </c>
      <c r="N983" s="939">
        <v>9.0000000000000024E-2</v>
      </c>
      <c r="O983" s="939">
        <v>5.6999999999999988E-2</v>
      </c>
      <c r="P983" s="939"/>
      <c r="Q983" s="1053">
        <v>144.4</v>
      </c>
      <c r="R983" s="866"/>
      <c r="S983" s="952"/>
    </row>
    <row r="984" spans="1:19" ht="14.25">
      <c r="A984" s="275"/>
      <c r="B984" s="864"/>
      <c r="C984" s="884"/>
      <c r="D984" s="865"/>
      <c r="E984" s="896"/>
      <c r="F984" s="867" t="s">
        <v>253</v>
      </c>
      <c r="G984" s="911" t="s">
        <v>194</v>
      </c>
      <c r="H984" s="910" t="s">
        <v>194</v>
      </c>
      <c r="I984" s="911" t="s">
        <v>176</v>
      </c>
      <c r="J984" s="932" t="s">
        <v>172</v>
      </c>
      <c r="K984" s="963" t="s">
        <v>173</v>
      </c>
      <c r="L984" s="932" t="s">
        <v>776</v>
      </c>
      <c r="M984" s="921" t="s">
        <v>803</v>
      </c>
      <c r="N984" s="939">
        <v>9.9999999999999992E-2</v>
      </c>
      <c r="O984" s="939">
        <v>9.8000000000000018E-2</v>
      </c>
      <c r="P984" s="939"/>
      <c r="Q984" s="1053">
        <v>247.44</v>
      </c>
      <c r="R984" s="866"/>
      <c r="S984" s="952"/>
    </row>
    <row r="985" spans="1:19" ht="15">
      <c r="A985" s="275"/>
      <c r="B985" s="864"/>
      <c r="C985" s="884"/>
      <c r="D985" s="865"/>
      <c r="E985" s="897" t="s">
        <v>804</v>
      </c>
      <c r="F985" s="868"/>
      <c r="G985" s="912"/>
      <c r="H985" s="912"/>
      <c r="I985" s="912"/>
      <c r="J985" s="933"/>
      <c r="K985" s="964"/>
      <c r="L985" s="933"/>
      <c r="M985" s="922"/>
      <c r="N985" s="940">
        <v>0.28000000000000019</v>
      </c>
      <c r="O985" s="940">
        <v>0.21199999999999991</v>
      </c>
      <c r="P985" s="940">
        <v>0.253</v>
      </c>
      <c r="Q985" s="1054">
        <v>565.51100000000008</v>
      </c>
      <c r="R985" s="869"/>
      <c r="S985" s="951"/>
    </row>
    <row r="986" spans="1:19" ht="14.25">
      <c r="A986" s="275"/>
      <c r="B986" s="864"/>
      <c r="C986" s="884"/>
      <c r="D986" s="865"/>
      <c r="E986" s="898" t="s">
        <v>805</v>
      </c>
      <c r="F986" s="867" t="s">
        <v>207</v>
      </c>
      <c r="G986" s="909" t="s">
        <v>194</v>
      </c>
      <c r="H986" s="910" t="s">
        <v>194</v>
      </c>
      <c r="I986" s="909" t="s">
        <v>176</v>
      </c>
      <c r="J986" s="932" t="s">
        <v>172</v>
      </c>
      <c r="K986" s="962" t="s">
        <v>173</v>
      </c>
      <c r="L986" s="932" t="s">
        <v>776</v>
      </c>
      <c r="M986" s="920" t="s">
        <v>806</v>
      </c>
      <c r="N986" s="939">
        <v>1.9199999999999997</v>
      </c>
      <c r="O986" s="939">
        <v>1.6750000000000005</v>
      </c>
      <c r="P986" s="939"/>
      <c r="Q986" s="1053">
        <v>6819.9609999999993</v>
      </c>
      <c r="R986" s="866"/>
      <c r="S986" s="952"/>
    </row>
    <row r="987" spans="1:19" ht="14.25">
      <c r="A987" s="275"/>
      <c r="B987" s="864"/>
      <c r="C987" s="884"/>
      <c r="D987" s="865"/>
      <c r="E987" s="896"/>
      <c r="F987" s="867" t="s">
        <v>208</v>
      </c>
      <c r="G987" s="911" t="s">
        <v>194</v>
      </c>
      <c r="H987" s="910" t="s">
        <v>194</v>
      </c>
      <c r="I987" s="911" t="s">
        <v>176</v>
      </c>
      <c r="J987" s="932" t="s">
        <v>172</v>
      </c>
      <c r="K987" s="963" t="s">
        <v>173</v>
      </c>
      <c r="L987" s="932" t="s">
        <v>776</v>
      </c>
      <c r="M987" s="921" t="s">
        <v>806</v>
      </c>
      <c r="N987" s="939">
        <v>1.9199999999999997</v>
      </c>
      <c r="O987" s="939">
        <v>1.6750000000000005</v>
      </c>
      <c r="P987" s="939"/>
      <c r="Q987" s="1053">
        <v>4774.5240000000003</v>
      </c>
      <c r="R987" s="866"/>
      <c r="S987" s="952"/>
    </row>
    <row r="988" spans="1:19" ht="15">
      <c r="A988" s="275"/>
      <c r="B988" s="864"/>
      <c r="C988" s="884"/>
      <c r="D988" s="865"/>
      <c r="E988" s="897" t="s">
        <v>807</v>
      </c>
      <c r="F988" s="868"/>
      <c r="G988" s="912"/>
      <c r="H988" s="912"/>
      <c r="I988" s="912"/>
      <c r="J988" s="933"/>
      <c r="K988" s="964"/>
      <c r="L988" s="933"/>
      <c r="M988" s="922"/>
      <c r="N988" s="940">
        <v>3.8400000000000012</v>
      </c>
      <c r="O988" s="940">
        <v>3.350000000000001</v>
      </c>
      <c r="P988" s="940">
        <v>2.84</v>
      </c>
      <c r="Q988" s="1054">
        <v>11594.484999999999</v>
      </c>
      <c r="R988" s="869"/>
      <c r="S988" s="951"/>
    </row>
    <row r="989" spans="1:19" ht="15">
      <c r="A989" s="275"/>
      <c r="B989" s="864"/>
      <c r="C989" s="886"/>
      <c r="D989" s="892" t="s">
        <v>204</v>
      </c>
      <c r="E989" s="899"/>
      <c r="F989" s="865"/>
      <c r="G989" s="910"/>
      <c r="H989" s="910"/>
      <c r="I989" s="910"/>
      <c r="J989" s="932"/>
      <c r="K989" s="965"/>
      <c r="L989" s="932"/>
      <c r="M989" s="923"/>
      <c r="N989" s="939">
        <v>16.670000000000012</v>
      </c>
      <c r="O989" s="939">
        <v>15.423999999999952</v>
      </c>
      <c r="P989" s="939"/>
      <c r="Q989" s="1053">
        <v>60999.267999999989</v>
      </c>
      <c r="R989" s="866"/>
      <c r="S989" s="952"/>
    </row>
    <row r="990" spans="1:19" ht="15">
      <c r="A990" s="275"/>
      <c r="B990" s="864"/>
      <c r="C990" s="883" t="s">
        <v>1926</v>
      </c>
      <c r="D990" s="868"/>
      <c r="E990" s="901"/>
      <c r="F990" s="868"/>
      <c r="G990" s="912"/>
      <c r="H990" s="912"/>
      <c r="I990" s="912"/>
      <c r="J990" s="933"/>
      <c r="K990" s="964"/>
      <c r="L990" s="933"/>
      <c r="M990" s="922"/>
      <c r="N990" s="940">
        <v>18.670000000000023</v>
      </c>
      <c r="O990" s="940">
        <v>16.773999999999983</v>
      </c>
      <c r="P990" s="940"/>
      <c r="Q990" s="1054">
        <v>61010.190999999992</v>
      </c>
      <c r="R990" s="869"/>
      <c r="S990" s="951"/>
    </row>
    <row r="991" spans="1:19" ht="28.5">
      <c r="A991" s="275"/>
      <c r="B991" s="864"/>
      <c r="C991" s="884" t="s">
        <v>1956</v>
      </c>
      <c r="D991" s="867" t="s">
        <v>192</v>
      </c>
      <c r="E991" s="898" t="s">
        <v>820</v>
      </c>
      <c r="F991" s="867" t="s">
        <v>240</v>
      </c>
      <c r="G991" s="909" t="s">
        <v>194</v>
      </c>
      <c r="H991" s="910" t="s">
        <v>194</v>
      </c>
      <c r="I991" s="909" t="s">
        <v>176</v>
      </c>
      <c r="J991" s="932" t="s">
        <v>172</v>
      </c>
      <c r="K991" s="963" t="s">
        <v>177</v>
      </c>
      <c r="L991" s="932" t="s">
        <v>778</v>
      </c>
      <c r="M991" s="920" t="s">
        <v>821</v>
      </c>
      <c r="N991" s="939">
        <v>0.3</v>
      </c>
      <c r="O991" s="939">
        <v>0.26300000000000001</v>
      </c>
      <c r="P991" s="939"/>
      <c r="Q991" s="1053">
        <v>1890.2460000000001</v>
      </c>
      <c r="R991" s="866"/>
      <c r="S991" s="952"/>
    </row>
    <row r="992" spans="1:19" ht="14.25">
      <c r="A992" s="275"/>
      <c r="B992" s="864"/>
      <c r="C992" s="884"/>
      <c r="D992" s="865"/>
      <c r="E992" s="896"/>
      <c r="F992" s="867" t="s">
        <v>243</v>
      </c>
      <c r="G992" s="911" t="s">
        <v>194</v>
      </c>
      <c r="H992" s="910" t="s">
        <v>194</v>
      </c>
      <c r="I992" s="911" t="s">
        <v>176</v>
      </c>
      <c r="J992" s="932" t="s">
        <v>172</v>
      </c>
      <c r="K992" s="963" t="s">
        <v>173</v>
      </c>
      <c r="L992" s="932" t="s">
        <v>778</v>
      </c>
      <c r="M992" s="921" t="s">
        <v>821</v>
      </c>
      <c r="N992" s="939">
        <v>0.3</v>
      </c>
      <c r="O992" s="939">
        <v>0.24899999999999997</v>
      </c>
      <c r="P992" s="939"/>
      <c r="Q992" s="1053">
        <v>1167.8609999999999</v>
      </c>
      <c r="R992" s="866"/>
      <c r="S992" s="952"/>
    </row>
    <row r="993" spans="1:19" ht="15">
      <c r="A993" s="275"/>
      <c r="B993" s="864"/>
      <c r="C993" s="884"/>
      <c r="D993" s="865"/>
      <c r="E993" s="897" t="s">
        <v>822</v>
      </c>
      <c r="F993" s="868"/>
      <c r="G993" s="912"/>
      <c r="H993" s="912"/>
      <c r="I993" s="912"/>
      <c r="J993" s="933"/>
      <c r="K993" s="964"/>
      <c r="L993" s="933"/>
      <c r="M993" s="922"/>
      <c r="N993" s="940">
        <v>0.6000000000000002</v>
      </c>
      <c r="O993" s="940">
        <v>0.5119999999999999</v>
      </c>
      <c r="P993" s="940">
        <v>0.53700000000000003</v>
      </c>
      <c r="Q993" s="1054">
        <v>3058.1070000000009</v>
      </c>
      <c r="R993" s="869"/>
      <c r="S993" s="951"/>
    </row>
    <row r="994" spans="1:19" ht="15">
      <c r="A994" s="275"/>
      <c r="B994" s="864"/>
      <c r="C994" s="886"/>
      <c r="D994" s="892" t="s">
        <v>204</v>
      </c>
      <c r="E994" s="899"/>
      <c r="F994" s="865"/>
      <c r="G994" s="910"/>
      <c r="H994" s="910"/>
      <c r="I994" s="910"/>
      <c r="J994" s="932"/>
      <c r="K994" s="965"/>
      <c r="L994" s="932"/>
      <c r="M994" s="923"/>
      <c r="N994" s="939">
        <v>0.6000000000000002</v>
      </c>
      <c r="O994" s="939">
        <v>0.5119999999999999</v>
      </c>
      <c r="P994" s="939"/>
      <c r="Q994" s="1053">
        <v>3058.1070000000009</v>
      </c>
      <c r="R994" s="866"/>
      <c r="S994" s="952"/>
    </row>
    <row r="995" spans="1:19" ht="30">
      <c r="A995" s="275"/>
      <c r="B995" s="864"/>
      <c r="C995" s="883" t="s">
        <v>1957</v>
      </c>
      <c r="D995" s="868"/>
      <c r="E995" s="901"/>
      <c r="F995" s="868"/>
      <c r="G995" s="912"/>
      <c r="H995" s="912"/>
      <c r="I995" s="912"/>
      <c r="J995" s="933"/>
      <c r="K995" s="964"/>
      <c r="L995" s="933"/>
      <c r="M995" s="922"/>
      <c r="N995" s="940">
        <v>0.6000000000000002</v>
      </c>
      <c r="O995" s="940">
        <v>0.5119999999999999</v>
      </c>
      <c r="P995" s="940"/>
      <c r="Q995" s="1054">
        <v>3058.1070000000009</v>
      </c>
      <c r="R995" s="869"/>
      <c r="S995" s="951"/>
    </row>
    <row r="996" spans="1:19" ht="14.25">
      <c r="A996" s="275"/>
      <c r="B996" s="864"/>
      <c r="C996" s="884" t="s">
        <v>1958</v>
      </c>
      <c r="D996" s="867" t="s">
        <v>167</v>
      </c>
      <c r="E996" s="898" t="s">
        <v>845</v>
      </c>
      <c r="F996" s="867"/>
      <c r="G996" s="909" t="s">
        <v>170</v>
      </c>
      <c r="H996" s="910" t="s">
        <v>170</v>
      </c>
      <c r="I996" s="909" t="s">
        <v>171</v>
      </c>
      <c r="J996" s="932" t="s">
        <v>172</v>
      </c>
      <c r="K996" s="962" t="s">
        <v>173</v>
      </c>
      <c r="L996" s="932" t="s">
        <v>690</v>
      </c>
      <c r="M996" s="920" t="s">
        <v>846</v>
      </c>
      <c r="N996" s="939">
        <v>3.4249999999999989</v>
      </c>
      <c r="O996" s="939">
        <v>2.2000000000000002</v>
      </c>
      <c r="P996" s="939"/>
      <c r="Q996" s="1053">
        <v>0</v>
      </c>
      <c r="R996" s="866"/>
      <c r="S996" s="952"/>
    </row>
    <row r="997" spans="1:19" ht="14.25">
      <c r="A997" s="275"/>
      <c r="B997" s="864"/>
      <c r="C997" s="884"/>
      <c r="D997" s="865"/>
      <c r="E997" s="896"/>
      <c r="F997" s="865"/>
      <c r="G997" s="911"/>
      <c r="H997" s="910"/>
      <c r="I997" s="911"/>
      <c r="J997" s="932"/>
      <c r="K997" s="963"/>
      <c r="L997" s="932"/>
      <c r="M997" s="921"/>
      <c r="N997" s="939"/>
      <c r="O997" s="939"/>
      <c r="P997" s="939"/>
      <c r="Q997" s="1053"/>
      <c r="R997" s="866" t="s">
        <v>178</v>
      </c>
      <c r="S997" s="952">
        <v>0</v>
      </c>
    </row>
    <row r="998" spans="1:19" ht="15">
      <c r="A998" s="275"/>
      <c r="B998" s="864"/>
      <c r="C998" s="884"/>
      <c r="D998" s="865"/>
      <c r="E998" s="897" t="s">
        <v>847</v>
      </c>
      <c r="F998" s="868"/>
      <c r="G998" s="912"/>
      <c r="H998" s="912"/>
      <c r="I998" s="912"/>
      <c r="J998" s="933"/>
      <c r="K998" s="964"/>
      <c r="L998" s="933"/>
      <c r="M998" s="922"/>
      <c r="N998" s="940">
        <v>3.4249999999999989</v>
      </c>
      <c r="O998" s="940">
        <v>2.2000000000000002</v>
      </c>
      <c r="P998" s="940">
        <v>0</v>
      </c>
      <c r="Q998" s="1054">
        <v>0</v>
      </c>
      <c r="R998" s="869"/>
      <c r="S998" s="951"/>
    </row>
    <row r="999" spans="1:19" ht="14.25">
      <c r="A999" s="275"/>
      <c r="B999" s="864"/>
      <c r="C999" s="884"/>
      <c r="D999" s="865"/>
      <c r="E999" s="898" t="s">
        <v>1959</v>
      </c>
      <c r="F999" s="867"/>
      <c r="G999" s="909" t="s">
        <v>170</v>
      </c>
      <c r="H999" s="910" t="s">
        <v>170</v>
      </c>
      <c r="I999" s="909" t="s">
        <v>171</v>
      </c>
      <c r="J999" s="932" t="s">
        <v>172</v>
      </c>
      <c r="K999" s="962" t="s">
        <v>173</v>
      </c>
      <c r="L999" s="932" t="s">
        <v>690</v>
      </c>
      <c r="M999" s="920" t="s">
        <v>690</v>
      </c>
      <c r="N999" s="939">
        <v>3.6499999999999977</v>
      </c>
      <c r="O999" s="939">
        <v>2.4000000000000008</v>
      </c>
      <c r="P999" s="939"/>
      <c r="Q999" s="1053">
        <v>0</v>
      </c>
      <c r="R999" s="866"/>
      <c r="S999" s="952"/>
    </row>
    <row r="1000" spans="1:19" ht="14.25">
      <c r="A1000" s="275"/>
      <c r="B1000" s="864"/>
      <c r="C1000" s="884"/>
      <c r="D1000" s="865"/>
      <c r="E1000" s="896"/>
      <c r="F1000" s="865"/>
      <c r="G1000" s="911"/>
      <c r="H1000" s="910"/>
      <c r="I1000" s="911"/>
      <c r="J1000" s="932"/>
      <c r="K1000" s="963"/>
      <c r="L1000" s="932"/>
      <c r="M1000" s="921"/>
      <c r="N1000" s="939"/>
      <c r="O1000" s="939"/>
      <c r="P1000" s="939"/>
      <c r="Q1000" s="1053"/>
      <c r="R1000" s="866" t="s">
        <v>178</v>
      </c>
      <c r="S1000" s="952">
        <v>0</v>
      </c>
    </row>
    <row r="1001" spans="1:19" ht="15">
      <c r="A1001" s="275"/>
      <c r="B1001" s="864"/>
      <c r="C1001" s="884"/>
      <c r="D1001" s="865"/>
      <c r="E1001" s="897" t="s">
        <v>1960</v>
      </c>
      <c r="F1001" s="868"/>
      <c r="G1001" s="912"/>
      <c r="H1001" s="912"/>
      <c r="I1001" s="912"/>
      <c r="J1001" s="933"/>
      <c r="K1001" s="964"/>
      <c r="L1001" s="933"/>
      <c r="M1001" s="922"/>
      <c r="N1001" s="940">
        <v>3.6499999999999977</v>
      </c>
      <c r="O1001" s="940">
        <v>2.4000000000000008</v>
      </c>
      <c r="P1001" s="940">
        <v>0</v>
      </c>
      <c r="Q1001" s="1054">
        <v>0</v>
      </c>
      <c r="R1001" s="869"/>
      <c r="S1001" s="951"/>
    </row>
    <row r="1002" spans="1:19" ht="14.25">
      <c r="A1002" s="275"/>
      <c r="B1002" s="864"/>
      <c r="C1002" s="884"/>
      <c r="D1002" s="865"/>
      <c r="E1002" s="898" t="s">
        <v>1961</v>
      </c>
      <c r="F1002" s="867"/>
      <c r="G1002" s="909" t="s">
        <v>170</v>
      </c>
      <c r="H1002" s="910" t="s">
        <v>170</v>
      </c>
      <c r="I1002" s="909" t="s">
        <v>171</v>
      </c>
      <c r="J1002" s="932" t="s">
        <v>172</v>
      </c>
      <c r="K1002" s="962" t="s">
        <v>173</v>
      </c>
      <c r="L1002" s="932" t="s">
        <v>690</v>
      </c>
      <c r="M1002" s="920" t="s">
        <v>690</v>
      </c>
      <c r="N1002" s="939">
        <v>1.5999999999999999</v>
      </c>
      <c r="O1002" s="939">
        <v>1</v>
      </c>
      <c r="P1002" s="939"/>
      <c r="Q1002" s="1053">
        <v>0</v>
      </c>
      <c r="R1002" s="866"/>
      <c r="S1002" s="952"/>
    </row>
    <row r="1003" spans="1:19" ht="14.25">
      <c r="A1003" s="275"/>
      <c r="B1003" s="864"/>
      <c r="C1003" s="884"/>
      <c r="D1003" s="865"/>
      <c r="E1003" s="896"/>
      <c r="F1003" s="865"/>
      <c r="G1003" s="911"/>
      <c r="H1003" s="910"/>
      <c r="I1003" s="911"/>
      <c r="J1003" s="932"/>
      <c r="K1003" s="963"/>
      <c r="L1003" s="932"/>
      <c r="M1003" s="921"/>
      <c r="N1003" s="939"/>
      <c r="O1003" s="939"/>
      <c r="P1003" s="939"/>
      <c r="Q1003" s="1053"/>
      <c r="R1003" s="866" t="s">
        <v>178</v>
      </c>
      <c r="S1003" s="952">
        <v>0</v>
      </c>
    </row>
    <row r="1004" spans="1:19" ht="15">
      <c r="A1004" s="275"/>
      <c r="B1004" s="864"/>
      <c r="C1004" s="884"/>
      <c r="D1004" s="865"/>
      <c r="E1004" s="897" t="s">
        <v>1962</v>
      </c>
      <c r="F1004" s="868"/>
      <c r="G1004" s="912"/>
      <c r="H1004" s="912"/>
      <c r="I1004" s="912"/>
      <c r="J1004" s="933"/>
      <c r="K1004" s="964"/>
      <c r="L1004" s="933"/>
      <c r="M1004" s="922"/>
      <c r="N1004" s="940">
        <v>1.5999999999999999</v>
      </c>
      <c r="O1004" s="940">
        <v>1</v>
      </c>
      <c r="P1004" s="940">
        <v>0</v>
      </c>
      <c r="Q1004" s="1054">
        <v>0</v>
      </c>
      <c r="R1004" s="869"/>
      <c r="S1004" s="951"/>
    </row>
    <row r="1005" spans="1:19" ht="14.25">
      <c r="A1005" s="275"/>
      <c r="B1005" s="864"/>
      <c r="C1005" s="884"/>
      <c r="D1005" s="865"/>
      <c r="E1005" s="898" t="s">
        <v>1963</v>
      </c>
      <c r="F1005" s="867"/>
      <c r="G1005" s="909" t="s">
        <v>170</v>
      </c>
      <c r="H1005" s="910" t="s">
        <v>170</v>
      </c>
      <c r="I1005" s="909" t="s">
        <v>171</v>
      </c>
      <c r="J1005" s="932" t="s">
        <v>172</v>
      </c>
      <c r="K1005" s="962" t="s">
        <v>173</v>
      </c>
      <c r="L1005" s="932" t="s">
        <v>690</v>
      </c>
      <c r="M1005" s="920" t="s">
        <v>990</v>
      </c>
      <c r="N1005" s="939">
        <v>1.825</v>
      </c>
      <c r="O1005" s="939">
        <v>1.2</v>
      </c>
      <c r="P1005" s="939"/>
      <c r="Q1005" s="1053">
        <v>0</v>
      </c>
      <c r="R1005" s="866"/>
      <c r="S1005" s="952"/>
    </row>
    <row r="1006" spans="1:19" ht="14.25">
      <c r="A1006" s="275"/>
      <c r="B1006" s="864"/>
      <c r="C1006" s="884"/>
      <c r="D1006" s="865"/>
      <c r="E1006" s="896"/>
      <c r="F1006" s="865"/>
      <c r="G1006" s="911"/>
      <c r="H1006" s="910"/>
      <c r="I1006" s="911"/>
      <c r="J1006" s="932"/>
      <c r="K1006" s="963"/>
      <c r="L1006" s="932"/>
      <c r="M1006" s="921"/>
      <c r="N1006" s="939"/>
      <c r="O1006" s="939"/>
      <c r="P1006" s="939"/>
      <c r="Q1006" s="1053"/>
      <c r="R1006" s="866" t="s">
        <v>178</v>
      </c>
      <c r="S1006" s="952">
        <v>0</v>
      </c>
    </row>
    <row r="1007" spans="1:19" ht="15">
      <c r="A1007" s="276"/>
      <c r="B1007" s="864"/>
      <c r="C1007" s="884"/>
      <c r="D1007" s="865"/>
      <c r="E1007" s="897" t="s">
        <v>1964</v>
      </c>
      <c r="F1007" s="868"/>
      <c r="G1007" s="912"/>
      <c r="H1007" s="912"/>
      <c r="I1007" s="912"/>
      <c r="J1007" s="933"/>
      <c r="K1007" s="964"/>
      <c r="L1007" s="933"/>
      <c r="M1007" s="922"/>
      <c r="N1007" s="940">
        <v>1.825</v>
      </c>
      <c r="O1007" s="940">
        <v>1.2</v>
      </c>
      <c r="P1007" s="940">
        <v>0</v>
      </c>
      <c r="Q1007" s="1054">
        <v>0</v>
      </c>
      <c r="R1007" s="869"/>
      <c r="S1007" s="951"/>
    </row>
    <row r="1008" spans="1:19" ht="14.25">
      <c r="A1008" s="275"/>
      <c r="B1008" s="864"/>
      <c r="C1008" s="884"/>
      <c r="D1008" s="865"/>
      <c r="E1008" s="898" t="s">
        <v>1965</v>
      </c>
      <c r="F1008" s="867"/>
      <c r="G1008" s="909" t="s">
        <v>170</v>
      </c>
      <c r="H1008" s="910" t="s">
        <v>170</v>
      </c>
      <c r="I1008" s="909" t="s">
        <v>171</v>
      </c>
      <c r="J1008" s="932" t="s">
        <v>172</v>
      </c>
      <c r="K1008" s="962" t="s">
        <v>173</v>
      </c>
      <c r="L1008" s="932" t="s">
        <v>690</v>
      </c>
      <c r="M1008" s="920" t="s">
        <v>690</v>
      </c>
      <c r="N1008" s="939">
        <v>1.825</v>
      </c>
      <c r="O1008" s="939">
        <v>1.2</v>
      </c>
      <c r="P1008" s="939"/>
      <c r="Q1008" s="1053">
        <v>0</v>
      </c>
      <c r="R1008" s="866"/>
      <c r="S1008" s="952"/>
    </row>
    <row r="1009" spans="1:19" ht="14.25">
      <c r="A1009" s="275"/>
      <c r="B1009" s="864"/>
      <c r="C1009" s="884"/>
      <c r="D1009" s="865"/>
      <c r="E1009" s="896"/>
      <c r="F1009" s="865"/>
      <c r="G1009" s="911"/>
      <c r="H1009" s="910"/>
      <c r="I1009" s="911"/>
      <c r="J1009" s="932"/>
      <c r="K1009" s="963"/>
      <c r="L1009" s="932"/>
      <c r="M1009" s="921"/>
      <c r="N1009" s="939"/>
      <c r="O1009" s="939"/>
      <c r="P1009" s="939"/>
      <c r="Q1009" s="1053"/>
      <c r="R1009" s="866" t="s">
        <v>178</v>
      </c>
      <c r="S1009" s="952">
        <v>0</v>
      </c>
    </row>
    <row r="1010" spans="1:19" ht="15">
      <c r="A1010" s="275"/>
      <c r="B1010" s="864"/>
      <c r="C1010" s="884"/>
      <c r="D1010" s="865"/>
      <c r="E1010" s="897" t="s">
        <v>1966</v>
      </c>
      <c r="F1010" s="868"/>
      <c r="G1010" s="912"/>
      <c r="H1010" s="912"/>
      <c r="I1010" s="912"/>
      <c r="J1010" s="933"/>
      <c r="K1010" s="964"/>
      <c r="L1010" s="933"/>
      <c r="M1010" s="922"/>
      <c r="N1010" s="940">
        <v>1.825</v>
      </c>
      <c r="O1010" s="940">
        <v>1.2</v>
      </c>
      <c r="P1010" s="940">
        <v>0</v>
      </c>
      <c r="Q1010" s="1054">
        <v>0</v>
      </c>
      <c r="R1010" s="869"/>
      <c r="S1010" s="951"/>
    </row>
    <row r="1011" spans="1:19" ht="15">
      <c r="A1011" s="275"/>
      <c r="B1011" s="864"/>
      <c r="C1011" s="886"/>
      <c r="D1011" s="892" t="s">
        <v>191</v>
      </c>
      <c r="E1011" s="899"/>
      <c r="F1011" s="865"/>
      <c r="G1011" s="910"/>
      <c r="H1011" s="910"/>
      <c r="I1011" s="910"/>
      <c r="J1011" s="932"/>
      <c r="K1011" s="965"/>
      <c r="L1011" s="932"/>
      <c r="M1011" s="923"/>
      <c r="N1011" s="939">
        <v>12.325000000000008</v>
      </c>
      <c r="O1011" s="939">
        <v>7.9999999999999876</v>
      </c>
      <c r="P1011" s="939"/>
      <c r="Q1011" s="1053">
        <v>0</v>
      </c>
      <c r="R1011" s="866"/>
      <c r="S1011" s="952"/>
    </row>
    <row r="1012" spans="1:19" ht="15">
      <c r="A1012" s="275"/>
      <c r="B1012" s="864"/>
      <c r="C1012" s="883" t="s">
        <v>1967</v>
      </c>
      <c r="D1012" s="868"/>
      <c r="E1012" s="901"/>
      <c r="F1012" s="868"/>
      <c r="G1012" s="912"/>
      <c r="H1012" s="912"/>
      <c r="I1012" s="912"/>
      <c r="J1012" s="933"/>
      <c r="K1012" s="964"/>
      <c r="L1012" s="933"/>
      <c r="M1012" s="922"/>
      <c r="N1012" s="940">
        <v>12.325000000000008</v>
      </c>
      <c r="O1012" s="940">
        <v>7.9999999999999876</v>
      </c>
      <c r="P1012" s="940"/>
      <c r="Q1012" s="1054">
        <v>0</v>
      </c>
      <c r="R1012" s="869"/>
      <c r="S1012" s="951"/>
    </row>
    <row r="1013" spans="1:19" ht="28.5">
      <c r="A1013" s="275"/>
      <c r="B1013" s="864"/>
      <c r="C1013" s="884" t="s">
        <v>2117</v>
      </c>
      <c r="D1013" s="867" t="s">
        <v>192</v>
      </c>
      <c r="E1013" s="900" t="s">
        <v>2118</v>
      </c>
      <c r="F1013" s="867" t="s">
        <v>2119</v>
      </c>
      <c r="G1013" s="911" t="s">
        <v>194</v>
      </c>
      <c r="H1013" s="910" t="s">
        <v>194</v>
      </c>
      <c r="I1013" s="911" t="s">
        <v>176</v>
      </c>
      <c r="J1013" s="932" t="s">
        <v>238</v>
      </c>
      <c r="K1013" s="963" t="s">
        <v>173</v>
      </c>
      <c r="L1013" s="932" t="s">
        <v>764</v>
      </c>
      <c r="M1013" s="921" t="s">
        <v>2120</v>
      </c>
      <c r="N1013" s="939">
        <v>19.989999999999995</v>
      </c>
      <c r="O1013" s="939">
        <v>19.956</v>
      </c>
      <c r="P1013" s="939"/>
      <c r="Q1013" s="1053">
        <v>161555.47500000003</v>
      </c>
      <c r="R1013" s="866"/>
      <c r="S1013" s="952"/>
    </row>
    <row r="1014" spans="1:19" ht="15">
      <c r="A1014" s="275"/>
      <c r="B1014" s="864"/>
      <c r="C1014" s="884"/>
      <c r="D1014" s="865"/>
      <c r="E1014" s="897" t="s">
        <v>2121</v>
      </c>
      <c r="F1014" s="868"/>
      <c r="G1014" s="912"/>
      <c r="H1014" s="912"/>
      <c r="I1014" s="912"/>
      <c r="J1014" s="933"/>
      <c r="K1014" s="964"/>
      <c r="L1014" s="933"/>
      <c r="M1014" s="922"/>
      <c r="N1014" s="940">
        <v>19.989999999999995</v>
      </c>
      <c r="O1014" s="940">
        <v>19.956</v>
      </c>
      <c r="P1014" s="940">
        <v>20.69</v>
      </c>
      <c r="Q1014" s="1054">
        <v>161555.47500000003</v>
      </c>
      <c r="R1014" s="869"/>
      <c r="S1014" s="951"/>
    </row>
    <row r="1015" spans="1:19" ht="15">
      <c r="A1015" s="275"/>
      <c r="B1015" s="864"/>
      <c r="C1015" s="886"/>
      <c r="D1015" s="892" t="s">
        <v>204</v>
      </c>
      <c r="E1015" s="899"/>
      <c r="F1015" s="865"/>
      <c r="G1015" s="910"/>
      <c r="H1015" s="910"/>
      <c r="I1015" s="910"/>
      <c r="J1015" s="932"/>
      <c r="K1015" s="965"/>
      <c r="L1015" s="932"/>
      <c r="M1015" s="923"/>
      <c r="N1015" s="939">
        <v>19.989999999999995</v>
      </c>
      <c r="O1015" s="939">
        <v>19.956</v>
      </c>
      <c r="P1015" s="939"/>
      <c r="Q1015" s="1053">
        <v>161555.47500000003</v>
      </c>
      <c r="R1015" s="866"/>
      <c r="S1015" s="952"/>
    </row>
    <row r="1016" spans="1:19" ht="30">
      <c r="A1016" s="275"/>
      <c r="B1016" s="864"/>
      <c r="C1016" s="883" t="s">
        <v>2122</v>
      </c>
      <c r="D1016" s="868"/>
      <c r="E1016" s="901"/>
      <c r="F1016" s="868"/>
      <c r="G1016" s="912"/>
      <c r="H1016" s="912"/>
      <c r="I1016" s="912"/>
      <c r="J1016" s="933"/>
      <c r="K1016" s="964"/>
      <c r="L1016" s="933"/>
      <c r="M1016" s="922"/>
      <c r="N1016" s="940">
        <v>19.989999999999995</v>
      </c>
      <c r="O1016" s="940">
        <v>19.956</v>
      </c>
      <c r="P1016" s="940"/>
      <c r="Q1016" s="1054">
        <v>161555.47500000003</v>
      </c>
      <c r="R1016" s="869"/>
      <c r="S1016" s="951"/>
    </row>
    <row r="1017" spans="1:19" ht="28.5">
      <c r="A1017" s="275"/>
      <c r="B1017" s="864"/>
      <c r="C1017" s="884" t="s">
        <v>2123</v>
      </c>
      <c r="D1017" s="867" t="s">
        <v>167</v>
      </c>
      <c r="E1017" s="898" t="s">
        <v>768</v>
      </c>
      <c r="F1017" s="867"/>
      <c r="G1017" s="909" t="s">
        <v>170</v>
      </c>
      <c r="H1017" s="910" t="s">
        <v>170</v>
      </c>
      <c r="I1017" s="909" t="s">
        <v>171</v>
      </c>
      <c r="J1017" s="932" t="s">
        <v>172</v>
      </c>
      <c r="K1017" s="962" t="s">
        <v>173</v>
      </c>
      <c r="L1017" s="932" t="s">
        <v>690</v>
      </c>
      <c r="M1017" s="920" t="s">
        <v>769</v>
      </c>
      <c r="N1017" s="939">
        <v>12</v>
      </c>
      <c r="O1017" s="939">
        <v>8</v>
      </c>
      <c r="P1017" s="939"/>
      <c r="Q1017" s="1053">
        <v>26.971</v>
      </c>
      <c r="R1017" s="866"/>
      <c r="S1017" s="952"/>
    </row>
    <row r="1018" spans="1:19" ht="14.25">
      <c r="A1018" s="275"/>
      <c r="B1018" s="864"/>
      <c r="C1018" s="884"/>
      <c r="D1018" s="865"/>
      <c r="E1018" s="896"/>
      <c r="F1018" s="865"/>
      <c r="G1018" s="911"/>
      <c r="H1018" s="910"/>
      <c r="I1018" s="911"/>
      <c r="J1018" s="932"/>
      <c r="K1018" s="963"/>
      <c r="L1018" s="932"/>
      <c r="M1018" s="921"/>
      <c r="N1018" s="939"/>
      <c r="O1018" s="939"/>
      <c r="P1018" s="939"/>
      <c r="Q1018" s="1053"/>
      <c r="R1018" s="866" t="s">
        <v>178</v>
      </c>
      <c r="S1018" s="952">
        <v>2216</v>
      </c>
    </row>
    <row r="1019" spans="1:19" ht="15">
      <c r="A1019" s="275"/>
      <c r="B1019" s="864"/>
      <c r="C1019" s="884"/>
      <c r="D1019" s="865"/>
      <c r="E1019" s="897" t="s">
        <v>770</v>
      </c>
      <c r="F1019" s="868"/>
      <c r="G1019" s="912"/>
      <c r="H1019" s="912"/>
      <c r="I1019" s="912"/>
      <c r="J1019" s="933"/>
      <c r="K1019" s="964"/>
      <c r="L1019" s="933"/>
      <c r="M1019" s="922"/>
      <c r="N1019" s="940">
        <v>12</v>
      </c>
      <c r="O1019" s="940">
        <v>8</v>
      </c>
      <c r="P1019" s="940">
        <v>1.5</v>
      </c>
      <c r="Q1019" s="1054">
        <v>26.971</v>
      </c>
      <c r="R1019" s="869"/>
      <c r="S1019" s="951"/>
    </row>
    <row r="1020" spans="1:19" ht="15">
      <c r="A1020" s="275"/>
      <c r="B1020" s="864"/>
      <c r="C1020" s="884"/>
      <c r="D1020" s="892" t="s">
        <v>191</v>
      </c>
      <c r="E1020" s="899"/>
      <c r="F1020" s="865"/>
      <c r="G1020" s="910"/>
      <c r="H1020" s="910"/>
      <c r="I1020" s="910"/>
      <c r="J1020" s="932"/>
      <c r="K1020" s="965"/>
      <c r="L1020" s="932"/>
      <c r="M1020" s="923"/>
      <c r="N1020" s="939">
        <v>12</v>
      </c>
      <c r="O1020" s="939">
        <v>8</v>
      </c>
      <c r="P1020" s="939"/>
      <c r="Q1020" s="1053">
        <v>26.971</v>
      </c>
      <c r="R1020" s="866"/>
      <c r="S1020" s="952"/>
    </row>
    <row r="1021" spans="1:19" ht="14.25">
      <c r="A1021" s="275"/>
      <c r="B1021" s="864"/>
      <c r="C1021" s="884"/>
      <c r="D1021" s="867" t="s">
        <v>192</v>
      </c>
      <c r="E1021" s="900" t="s">
        <v>771</v>
      </c>
      <c r="F1021" s="867"/>
      <c r="G1021" s="911" t="s">
        <v>194</v>
      </c>
      <c r="H1021" s="910" t="s">
        <v>194</v>
      </c>
      <c r="I1021" s="911" t="s">
        <v>171</v>
      </c>
      <c r="J1021" s="932" t="s">
        <v>172</v>
      </c>
      <c r="K1021" s="963" t="s">
        <v>173</v>
      </c>
      <c r="L1021" s="932" t="s">
        <v>764</v>
      </c>
      <c r="M1021" s="921" t="s">
        <v>772</v>
      </c>
      <c r="N1021" s="939">
        <v>11.500000000000002</v>
      </c>
      <c r="O1021" s="939">
        <v>11.500000000000002</v>
      </c>
      <c r="P1021" s="939"/>
      <c r="Q1021" s="1053">
        <v>58083.600999999995</v>
      </c>
      <c r="R1021" s="866"/>
      <c r="S1021" s="952"/>
    </row>
    <row r="1022" spans="1:19" ht="15">
      <c r="A1022" s="275"/>
      <c r="B1022" s="864"/>
      <c r="C1022" s="884"/>
      <c r="D1022" s="865"/>
      <c r="E1022" s="897" t="s">
        <v>773</v>
      </c>
      <c r="F1022" s="868"/>
      <c r="G1022" s="912"/>
      <c r="H1022" s="912"/>
      <c r="I1022" s="912"/>
      <c r="J1022" s="933"/>
      <c r="K1022" s="964"/>
      <c r="L1022" s="933"/>
      <c r="M1022" s="922"/>
      <c r="N1022" s="940">
        <v>11.500000000000002</v>
      </c>
      <c r="O1022" s="940">
        <v>11.500000000000002</v>
      </c>
      <c r="P1022" s="940">
        <v>11.38</v>
      </c>
      <c r="Q1022" s="1054">
        <v>58083.600999999995</v>
      </c>
      <c r="R1022" s="869"/>
      <c r="S1022" s="951"/>
    </row>
    <row r="1023" spans="1:19" ht="15">
      <c r="A1023" s="275"/>
      <c r="B1023" s="864"/>
      <c r="C1023" s="886"/>
      <c r="D1023" s="892" t="s">
        <v>204</v>
      </c>
      <c r="E1023" s="899"/>
      <c r="F1023" s="865"/>
      <c r="G1023" s="910"/>
      <c r="H1023" s="910"/>
      <c r="I1023" s="910"/>
      <c r="J1023" s="932"/>
      <c r="K1023" s="965"/>
      <c r="L1023" s="932"/>
      <c r="M1023" s="923"/>
      <c r="N1023" s="939">
        <v>11.500000000000002</v>
      </c>
      <c r="O1023" s="939">
        <v>11.500000000000002</v>
      </c>
      <c r="P1023" s="939"/>
      <c r="Q1023" s="1053">
        <v>58083.600999999995</v>
      </c>
      <c r="R1023" s="866"/>
      <c r="S1023" s="952"/>
    </row>
    <row r="1024" spans="1:19" ht="30">
      <c r="A1024" s="275"/>
      <c r="B1024" s="870"/>
      <c r="C1024" s="883" t="s">
        <v>2124</v>
      </c>
      <c r="D1024" s="868"/>
      <c r="E1024" s="901"/>
      <c r="F1024" s="868"/>
      <c r="G1024" s="912"/>
      <c r="H1024" s="912"/>
      <c r="I1024" s="912"/>
      <c r="J1024" s="933"/>
      <c r="K1024" s="964"/>
      <c r="L1024" s="933"/>
      <c r="M1024" s="922"/>
      <c r="N1024" s="940">
        <v>23.499999999999993</v>
      </c>
      <c r="O1024" s="940">
        <v>19.5</v>
      </c>
      <c r="P1024" s="940"/>
      <c r="Q1024" s="1054">
        <v>58110.572</v>
      </c>
      <c r="R1024" s="869"/>
      <c r="S1024" s="951"/>
    </row>
    <row r="1025" spans="1:19" ht="15">
      <c r="A1025" s="275"/>
      <c r="B1025" s="871" t="s">
        <v>848</v>
      </c>
      <c r="C1025" s="887"/>
      <c r="D1025" s="872"/>
      <c r="E1025" s="902"/>
      <c r="F1025" s="872"/>
      <c r="G1025" s="913"/>
      <c r="H1025" s="913"/>
      <c r="I1025" s="913"/>
      <c r="J1025" s="934"/>
      <c r="K1025" s="966"/>
      <c r="L1025" s="934"/>
      <c r="M1025" s="924"/>
      <c r="N1025" s="941">
        <v>539.51499999999908</v>
      </c>
      <c r="O1025" s="941">
        <v>536.54399999999964</v>
      </c>
      <c r="P1025" s="941"/>
      <c r="Q1025" s="1055">
        <v>2951550.2830000049</v>
      </c>
      <c r="R1025" s="873"/>
      <c r="S1025" s="953"/>
    </row>
    <row r="1026" spans="1:19" ht="15">
      <c r="A1026" s="275"/>
      <c r="B1026" s="874" t="s">
        <v>10</v>
      </c>
      <c r="C1026" s="884" t="s">
        <v>852</v>
      </c>
      <c r="D1026" s="867" t="s">
        <v>167</v>
      </c>
      <c r="E1026" s="898" t="s">
        <v>1869</v>
      </c>
      <c r="F1026" s="867"/>
      <c r="G1026" s="909" t="s">
        <v>368</v>
      </c>
      <c r="H1026" s="910" t="s">
        <v>368</v>
      </c>
      <c r="I1026" s="909" t="s">
        <v>176</v>
      </c>
      <c r="J1026" s="932" t="s">
        <v>172</v>
      </c>
      <c r="K1026" s="962" t="s">
        <v>173</v>
      </c>
      <c r="L1026" s="932" t="s">
        <v>853</v>
      </c>
      <c r="M1026" s="920" t="s">
        <v>853</v>
      </c>
      <c r="N1026" s="939">
        <v>6.5999999999999988</v>
      </c>
      <c r="O1026" s="939">
        <v>6.2</v>
      </c>
      <c r="P1026" s="939"/>
      <c r="Q1026" s="1053">
        <v>0</v>
      </c>
      <c r="R1026" s="866"/>
      <c r="S1026" s="952"/>
    </row>
    <row r="1027" spans="1:19" ht="14.25">
      <c r="A1027" s="275"/>
      <c r="B1027" s="864"/>
      <c r="C1027" s="884"/>
      <c r="D1027" s="865"/>
      <c r="E1027" s="895"/>
      <c r="F1027" s="865"/>
      <c r="G1027" s="909"/>
      <c r="H1027" s="910"/>
      <c r="I1027" s="909"/>
      <c r="J1027" s="932"/>
      <c r="K1027" s="962"/>
      <c r="L1027" s="932"/>
      <c r="M1027" s="920"/>
      <c r="N1027" s="939"/>
      <c r="O1027" s="939"/>
      <c r="P1027" s="939"/>
      <c r="Q1027" s="1053"/>
      <c r="R1027" s="866" t="s">
        <v>372</v>
      </c>
      <c r="S1027" s="952">
        <v>0</v>
      </c>
    </row>
    <row r="1028" spans="1:19" ht="14.25">
      <c r="A1028" s="275"/>
      <c r="B1028" s="864"/>
      <c r="C1028" s="884"/>
      <c r="D1028" s="865"/>
      <c r="E1028" s="896"/>
      <c r="F1028" s="865"/>
      <c r="G1028" s="911"/>
      <c r="H1028" s="910"/>
      <c r="I1028" s="911"/>
      <c r="J1028" s="932"/>
      <c r="K1028" s="963"/>
      <c r="L1028" s="932"/>
      <c r="M1028" s="921"/>
      <c r="N1028" s="939"/>
      <c r="O1028" s="939"/>
      <c r="P1028" s="939"/>
      <c r="Q1028" s="1053"/>
      <c r="R1028" s="866" t="s">
        <v>178</v>
      </c>
      <c r="S1028" s="952">
        <v>0</v>
      </c>
    </row>
    <row r="1029" spans="1:19" ht="15">
      <c r="A1029" s="275"/>
      <c r="B1029" s="864"/>
      <c r="C1029" s="884"/>
      <c r="D1029" s="865"/>
      <c r="E1029" s="897" t="s">
        <v>1870</v>
      </c>
      <c r="F1029" s="868"/>
      <c r="G1029" s="912"/>
      <c r="H1029" s="912"/>
      <c r="I1029" s="912"/>
      <c r="J1029" s="933"/>
      <c r="K1029" s="964"/>
      <c r="L1029" s="933"/>
      <c r="M1029" s="922"/>
      <c r="N1029" s="940">
        <v>6.5999999999999988</v>
      </c>
      <c r="O1029" s="940">
        <v>6.2</v>
      </c>
      <c r="P1029" s="940">
        <v>0</v>
      </c>
      <c r="Q1029" s="1054">
        <v>0</v>
      </c>
      <c r="R1029" s="869"/>
      <c r="S1029" s="951"/>
    </row>
    <row r="1030" spans="1:19" ht="15">
      <c r="A1030" s="275"/>
      <c r="B1030" s="864"/>
      <c r="C1030" s="886"/>
      <c r="D1030" s="892" t="s">
        <v>191</v>
      </c>
      <c r="E1030" s="899"/>
      <c r="F1030" s="865"/>
      <c r="G1030" s="910"/>
      <c r="H1030" s="910"/>
      <c r="I1030" s="910"/>
      <c r="J1030" s="932"/>
      <c r="K1030" s="965"/>
      <c r="L1030" s="932"/>
      <c r="M1030" s="923"/>
      <c r="N1030" s="939">
        <v>6.5999999999999988</v>
      </c>
      <c r="O1030" s="939">
        <v>6.2</v>
      </c>
      <c r="P1030" s="939"/>
      <c r="Q1030" s="1053">
        <v>0</v>
      </c>
      <c r="R1030" s="866"/>
      <c r="S1030" s="952"/>
    </row>
    <row r="1031" spans="1:19" ht="15">
      <c r="A1031" s="275"/>
      <c r="B1031" s="864"/>
      <c r="C1031" s="883" t="s">
        <v>854</v>
      </c>
      <c r="D1031" s="868"/>
      <c r="E1031" s="901"/>
      <c r="F1031" s="868"/>
      <c r="G1031" s="912"/>
      <c r="H1031" s="912"/>
      <c r="I1031" s="912"/>
      <c r="J1031" s="933"/>
      <c r="K1031" s="964"/>
      <c r="L1031" s="933"/>
      <c r="M1031" s="922"/>
      <c r="N1031" s="940">
        <v>6.5999999999999988</v>
      </c>
      <c r="O1031" s="940">
        <v>6.2</v>
      </c>
      <c r="P1031" s="940"/>
      <c r="Q1031" s="1054">
        <v>0</v>
      </c>
      <c r="R1031" s="869"/>
      <c r="S1031" s="951"/>
    </row>
    <row r="1032" spans="1:19" ht="14.25">
      <c r="A1032" s="275"/>
      <c r="B1032" s="864"/>
      <c r="C1032" s="884" t="s">
        <v>892</v>
      </c>
      <c r="D1032" s="867" t="s">
        <v>727</v>
      </c>
      <c r="E1032" s="900" t="s">
        <v>893</v>
      </c>
      <c r="F1032" s="867" t="s">
        <v>219</v>
      </c>
      <c r="G1032" s="911" t="s">
        <v>730</v>
      </c>
      <c r="H1032" s="910" t="s">
        <v>730</v>
      </c>
      <c r="I1032" s="911" t="s">
        <v>176</v>
      </c>
      <c r="J1032" s="932" t="s">
        <v>238</v>
      </c>
      <c r="K1032" s="963" t="s">
        <v>173</v>
      </c>
      <c r="L1032" s="932" t="s">
        <v>853</v>
      </c>
      <c r="M1032" s="921" t="s">
        <v>894</v>
      </c>
      <c r="N1032" s="939">
        <v>80</v>
      </c>
      <c r="O1032" s="939">
        <v>80</v>
      </c>
      <c r="P1032" s="939"/>
      <c r="Q1032" s="1053">
        <v>322611.80999999994</v>
      </c>
      <c r="R1032" s="866"/>
      <c r="S1032" s="952"/>
    </row>
    <row r="1033" spans="1:19" ht="15">
      <c r="A1033" s="275"/>
      <c r="B1033" s="864"/>
      <c r="C1033" s="884"/>
      <c r="D1033" s="865"/>
      <c r="E1033" s="897" t="s">
        <v>895</v>
      </c>
      <c r="F1033" s="868"/>
      <c r="G1033" s="912"/>
      <c r="H1033" s="912"/>
      <c r="I1033" s="912"/>
      <c r="J1033" s="933"/>
      <c r="K1033" s="964"/>
      <c r="L1033" s="933"/>
      <c r="M1033" s="922"/>
      <c r="N1033" s="940">
        <v>80</v>
      </c>
      <c r="O1033" s="940">
        <v>80</v>
      </c>
      <c r="P1033" s="940">
        <v>0</v>
      </c>
      <c r="Q1033" s="1054">
        <v>322611.80999999994</v>
      </c>
      <c r="R1033" s="869"/>
      <c r="S1033" s="951"/>
    </row>
    <row r="1034" spans="1:19" ht="15">
      <c r="A1034" s="275"/>
      <c r="B1034" s="864"/>
      <c r="C1034" s="886"/>
      <c r="D1034" s="892" t="s">
        <v>733</v>
      </c>
      <c r="E1034" s="899"/>
      <c r="F1034" s="865"/>
      <c r="G1034" s="910"/>
      <c r="H1034" s="910"/>
      <c r="I1034" s="910"/>
      <c r="J1034" s="932"/>
      <c r="K1034" s="965"/>
      <c r="L1034" s="932"/>
      <c r="M1034" s="923"/>
      <c r="N1034" s="939">
        <v>80</v>
      </c>
      <c r="O1034" s="939">
        <v>80</v>
      </c>
      <c r="P1034" s="939"/>
      <c r="Q1034" s="1053">
        <v>322611.80999999994</v>
      </c>
      <c r="R1034" s="866"/>
      <c r="S1034" s="952"/>
    </row>
    <row r="1035" spans="1:19" ht="15">
      <c r="A1035" s="275"/>
      <c r="B1035" s="864"/>
      <c r="C1035" s="883" t="s">
        <v>896</v>
      </c>
      <c r="D1035" s="868"/>
      <c r="E1035" s="901"/>
      <c r="F1035" s="868"/>
      <c r="G1035" s="912"/>
      <c r="H1035" s="912"/>
      <c r="I1035" s="912"/>
      <c r="J1035" s="933"/>
      <c r="K1035" s="964"/>
      <c r="L1035" s="933"/>
      <c r="M1035" s="922"/>
      <c r="N1035" s="940">
        <v>80</v>
      </c>
      <c r="O1035" s="940">
        <v>80</v>
      </c>
      <c r="P1035" s="940"/>
      <c r="Q1035" s="1054">
        <v>322611.80999999994</v>
      </c>
      <c r="R1035" s="869"/>
      <c r="S1035" s="951"/>
    </row>
    <row r="1036" spans="1:19" ht="14.25">
      <c r="A1036" s="275"/>
      <c r="B1036" s="864"/>
      <c r="C1036" s="884" t="s">
        <v>897</v>
      </c>
      <c r="D1036" s="867" t="s">
        <v>167</v>
      </c>
      <c r="E1036" s="898" t="s">
        <v>898</v>
      </c>
      <c r="F1036" s="867"/>
      <c r="G1036" s="909" t="s">
        <v>170</v>
      </c>
      <c r="H1036" s="910" t="s">
        <v>170</v>
      </c>
      <c r="I1036" s="909" t="s">
        <v>171</v>
      </c>
      <c r="J1036" s="932" t="s">
        <v>172</v>
      </c>
      <c r="K1036" s="962" t="s">
        <v>173</v>
      </c>
      <c r="L1036" s="932" t="s">
        <v>857</v>
      </c>
      <c r="M1036" s="920" t="s">
        <v>866</v>
      </c>
      <c r="N1036" s="939">
        <v>13.734999999999999</v>
      </c>
      <c r="O1036" s="939">
        <v>9.9849999999999994</v>
      </c>
      <c r="P1036" s="939"/>
      <c r="Q1036" s="1053">
        <v>142.67999999999998</v>
      </c>
      <c r="R1036" s="866"/>
      <c r="S1036" s="952"/>
    </row>
    <row r="1037" spans="1:19" ht="14.25">
      <c r="A1037" s="275"/>
      <c r="B1037" s="864"/>
      <c r="C1037" s="884"/>
      <c r="D1037" s="865"/>
      <c r="E1037" s="896"/>
      <c r="F1037" s="865"/>
      <c r="G1037" s="911"/>
      <c r="H1037" s="910"/>
      <c r="I1037" s="911"/>
      <c r="J1037" s="932"/>
      <c r="K1037" s="963"/>
      <c r="L1037" s="932"/>
      <c r="M1037" s="921"/>
      <c r="N1037" s="939"/>
      <c r="O1037" s="939"/>
      <c r="P1037" s="939"/>
      <c r="Q1037" s="1053"/>
      <c r="R1037" s="866" t="s">
        <v>178</v>
      </c>
      <c r="S1037" s="952">
        <v>15984.720000000001</v>
      </c>
    </row>
    <row r="1038" spans="1:19" ht="15">
      <c r="A1038" s="275"/>
      <c r="B1038" s="864"/>
      <c r="C1038" s="884"/>
      <c r="D1038" s="865"/>
      <c r="E1038" s="897" t="s">
        <v>899</v>
      </c>
      <c r="F1038" s="868"/>
      <c r="G1038" s="912"/>
      <c r="H1038" s="912"/>
      <c r="I1038" s="912"/>
      <c r="J1038" s="933"/>
      <c r="K1038" s="964"/>
      <c r="L1038" s="933"/>
      <c r="M1038" s="922"/>
      <c r="N1038" s="940">
        <v>13.734999999999999</v>
      </c>
      <c r="O1038" s="940">
        <v>9.9849999999999994</v>
      </c>
      <c r="P1038" s="940">
        <v>2.4750000000000001</v>
      </c>
      <c r="Q1038" s="1054">
        <v>142.67999999999998</v>
      </c>
      <c r="R1038" s="869"/>
      <c r="S1038" s="951"/>
    </row>
    <row r="1039" spans="1:19" ht="15">
      <c r="A1039" s="275"/>
      <c r="B1039" s="864"/>
      <c r="C1039" s="886"/>
      <c r="D1039" s="892" t="s">
        <v>191</v>
      </c>
      <c r="E1039" s="899"/>
      <c r="F1039" s="865"/>
      <c r="G1039" s="910"/>
      <c r="H1039" s="910"/>
      <c r="I1039" s="910"/>
      <c r="J1039" s="932"/>
      <c r="K1039" s="965"/>
      <c r="L1039" s="932"/>
      <c r="M1039" s="923"/>
      <c r="N1039" s="939">
        <v>13.734999999999999</v>
      </c>
      <c r="O1039" s="939">
        <v>9.9849999999999994</v>
      </c>
      <c r="P1039" s="939"/>
      <c r="Q1039" s="1053">
        <v>142.67999999999998</v>
      </c>
      <c r="R1039" s="866"/>
      <c r="S1039" s="952"/>
    </row>
    <row r="1040" spans="1:19" ht="15">
      <c r="A1040" s="275"/>
      <c r="B1040" s="864"/>
      <c r="C1040" s="883" t="s">
        <v>900</v>
      </c>
      <c r="D1040" s="868"/>
      <c r="E1040" s="901"/>
      <c r="F1040" s="868"/>
      <c r="G1040" s="912"/>
      <c r="H1040" s="912"/>
      <c r="I1040" s="912"/>
      <c r="J1040" s="933"/>
      <c r="K1040" s="964"/>
      <c r="L1040" s="933"/>
      <c r="M1040" s="922"/>
      <c r="N1040" s="940">
        <v>13.734999999999999</v>
      </c>
      <c r="O1040" s="940">
        <v>9.9849999999999994</v>
      </c>
      <c r="P1040" s="940"/>
      <c r="Q1040" s="1054">
        <v>142.67999999999998</v>
      </c>
      <c r="R1040" s="869"/>
      <c r="S1040" s="951"/>
    </row>
    <row r="1041" spans="1:19" ht="14.25">
      <c r="A1041" s="275"/>
      <c r="B1041" s="864"/>
      <c r="C1041" s="884" t="s">
        <v>295</v>
      </c>
      <c r="D1041" s="867" t="s">
        <v>167</v>
      </c>
      <c r="E1041" s="900" t="s">
        <v>901</v>
      </c>
      <c r="F1041" s="867"/>
      <c r="G1041" s="911" t="s">
        <v>170</v>
      </c>
      <c r="H1041" s="910" t="s">
        <v>170</v>
      </c>
      <c r="I1041" s="911" t="s">
        <v>171</v>
      </c>
      <c r="J1041" s="932" t="s">
        <v>172</v>
      </c>
      <c r="K1041" s="963" t="s">
        <v>173</v>
      </c>
      <c r="L1041" s="932" t="s">
        <v>862</v>
      </c>
      <c r="M1041" s="921" t="s">
        <v>902</v>
      </c>
      <c r="N1041" s="939">
        <v>2.54</v>
      </c>
      <c r="O1041" s="939">
        <v>1.72</v>
      </c>
      <c r="P1041" s="939"/>
      <c r="Q1041" s="1053">
        <v>0</v>
      </c>
      <c r="R1041" s="866"/>
      <c r="S1041" s="952"/>
    </row>
    <row r="1042" spans="1:19" ht="15">
      <c r="A1042" s="275"/>
      <c r="B1042" s="864"/>
      <c r="C1042" s="884"/>
      <c r="D1042" s="865"/>
      <c r="E1042" s="897" t="s">
        <v>903</v>
      </c>
      <c r="F1042" s="868"/>
      <c r="G1042" s="912"/>
      <c r="H1042" s="912"/>
      <c r="I1042" s="912"/>
      <c r="J1042" s="933"/>
      <c r="K1042" s="964"/>
      <c r="L1042" s="933"/>
      <c r="M1042" s="922"/>
      <c r="N1042" s="940">
        <v>2.54</v>
      </c>
      <c r="O1042" s="940">
        <v>1.72</v>
      </c>
      <c r="P1042" s="940">
        <v>0</v>
      </c>
      <c r="Q1042" s="1054">
        <v>0</v>
      </c>
      <c r="R1042" s="869"/>
      <c r="S1042" s="951"/>
    </row>
    <row r="1043" spans="1:19" ht="15">
      <c r="A1043" s="275"/>
      <c r="B1043" s="864"/>
      <c r="C1043" s="886"/>
      <c r="D1043" s="892" t="s">
        <v>191</v>
      </c>
      <c r="E1043" s="899"/>
      <c r="F1043" s="865"/>
      <c r="G1043" s="910"/>
      <c r="H1043" s="910"/>
      <c r="I1043" s="910"/>
      <c r="J1043" s="932"/>
      <c r="K1043" s="965"/>
      <c r="L1043" s="932"/>
      <c r="M1043" s="923"/>
      <c r="N1043" s="939">
        <v>2.54</v>
      </c>
      <c r="O1043" s="939">
        <v>1.72</v>
      </c>
      <c r="P1043" s="939"/>
      <c r="Q1043" s="1053">
        <v>0</v>
      </c>
      <c r="R1043" s="866"/>
      <c r="S1043" s="952"/>
    </row>
    <row r="1044" spans="1:19" ht="15">
      <c r="A1044" s="275"/>
      <c r="B1044" s="864"/>
      <c r="C1044" s="883" t="s">
        <v>299</v>
      </c>
      <c r="D1044" s="868"/>
      <c r="E1044" s="901"/>
      <c r="F1044" s="868"/>
      <c r="G1044" s="912"/>
      <c r="H1044" s="912"/>
      <c r="I1044" s="912"/>
      <c r="J1044" s="933"/>
      <c r="K1044" s="964"/>
      <c r="L1044" s="933"/>
      <c r="M1044" s="922"/>
      <c r="N1044" s="940">
        <v>2.54</v>
      </c>
      <c r="O1044" s="940">
        <v>1.72</v>
      </c>
      <c r="P1044" s="940"/>
      <c r="Q1044" s="1054">
        <v>0</v>
      </c>
      <c r="R1044" s="869"/>
      <c r="S1044" s="951"/>
    </row>
    <row r="1045" spans="1:19" ht="14.25">
      <c r="A1045" s="275"/>
      <c r="B1045" s="864"/>
      <c r="C1045" s="884" t="s">
        <v>904</v>
      </c>
      <c r="D1045" s="867" t="s">
        <v>167</v>
      </c>
      <c r="E1045" s="900" t="s">
        <v>905</v>
      </c>
      <c r="F1045" s="867" t="s">
        <v>906</v>
      </c>
      <c r="G1045" s="911" t="s">
        <v>170</v>
      </c>
      <c r="H1045" s="910" t="s">
        <v>170</v>
      </c>
      <c r="I1045" s="911" t="s">
        <v>171</v>
      </c>
      <c r="J1045" s="932" t="s">
        <v>172</v>
      </c>
      <c r="K1045" s="963" t="s">
        <v>173</v>
      </c>
      <c r="L1045" s="932" t="s">
        <v>907</v>
      </c>
      <c r="M1045" s="921" t="s">
        <v>908</v>
      </c>
      <c r="N1045" s="939">
        <v>0.15000000000000002</v>
      </c>
      <c r="O1045" s="939">
        <v>0.12</v>
      </c>
      <c r="P1045" s="939"/>
      <c r="Q1045" s="1053">
        <v>0</v>
      </c>
      <c r="R1045" s="866"/>
      <c r="S1045" s="952"/>
    </row>
    <row r="1046" spans="1:19" ht="15">
      <c r="A1046" s="275"/>
      <c r="B1046" s="864"/>
      <c r="C1046" s="884"/>
      <c r="D1046" s="865"/>
      <c r="E1046" s="897" t="s">
        <v>909</v>
      </c>
      <c r="F1046" s="868"/>
      <c r="G1046" s="912"/>
      <c r="H1046" s="912"/>
      <c r="I1046" s="912"/>
      <c r="J1046" s="933"/>
      <c r="K1046" s="964"/>
      <c r="L1046" s="933"/>
      <c r="M1046" s="922"/>
      <c r="N1046" s="940">
        <v>0.15000000000000002</v>
      </c>
      <c r="O1046" s="940">
        <v>0.12</v>
      </c>
      <c r="P1046" s="940">
        <v>0.35</v>
      </c>
      <c r="Q1046" s="1054">
        <v>0</v>
      </c>
      <c r="R1046" s="869"/>
      <c r="S1046" s="951"/>
    </row>
    <row r="1047" spans="1:19" ht="15">
      <c r="A1047" s="275"/>
      <c r="B1047" s="864"/>
      <c r="C1047" s="884"/>
      <c r="D1047" s="892" t="s">
        <v>191</v>
      </c>
      <c r="E1047" s="899"/>
      <c r="F1047" s="865"/>
      <c r="G1047" s="910"/>
      <c r="H1047" s="910"/>
      <c r="I1047" s="910"/>
      <c r="J1047" s="932"/>
      <c r="K1047" s="965"/>
      <c r="L1047" s="932"/>
      <c r="M1047" s="923"/>
      <c r="N1047" s="939">
        <v>0.15000000000000002</v>
      </c>
      <c r="O1047" s="939">
        <v>0.12</v>
      </c>
      <c r="P1047" s="939"/>
      <c r="Q1047" s="1053">
        <v>0</v>
      </c>
      <c r="R1047" s="866"/>
      <c r="S1047" s="952"/>
    </row>
    <row r="1048" spans="1:19" ht="14.25">
      <c r="A1048" s="276"/>
      <c r="B1048" s="864"/>
      <c r="C1048" s="884"/>
      <c r="D1048" s="867" t="s">
        <v>192</v>
      </c>
      <c r="E1048" s="900" t="s">
        <v>910</v>
      </c>
      <c r="F1048" s="867" t="s">
        <v>1763</v>
      </c>
      <c r="G1048" s="911" t="s">
        <v>194</v>
      </c>
      <c r="H1048" s="910" t="s">
        <v>194</v>
      </c>
      <c r="I1048" s="911" t="s">
        <v>171</v>
      </c>
      <c r="J1048" s="932" t="s">
        <v>172</v>
      </c>
      <c r="K1048" s="963" t="s">
        <v>173</v>
      </c>
      <c r="L1048" s="932" t="s">
        <v>907</v>
      </c>
      <c r="M1048" s="921" t="s">
        <v>908</v>
      </c>
      <c r="N1048" s="939">
        <v>0.32</v>
      </c>
      <c r="O1048" s="939">
        <v>0.32</v>
      </c>
      <c r="P1048" s="939"/>
      <c r="Q1048" s="1053">
        <v>1094.929885562562</v>
      </c>
      <c r="R1048" s="866"/>
      <c r="S1048" s="952"/>
    </row>
    <row r="1049" spans="1:19" ht="15">
      <c r="A1049" s="275"/>
      <c r="B1049" s="864"/>
      <c r="C1049" s="884"/>
      <c r="D1049" s="865"/>
      <c r="E1049" s="897" t="s">
        <v>911</v>
      </c>
      <c r="F1049" s="868"/>
      <c r="G1049" s="912"/>
      <c r="H1049" s="912"/>
      <c r="I1049" s="912"/>
      <c r="J1049" s="933"/>
      <c r="K1049" s="964"/>
      <c r="L1049" s="933"/>
      <c r="M1049" s="922"/>
      <c r="N1049" s="940">
        <v>0.32</v>
      </c>
      <c r="O1049" s="940">
        <v>0.32</v>
      </c>
      <c r="P1049" s="940">
        <v>0.35</v>
      </c>
      <c r="Q1049" s="1054">
        <v>1094.929885562562</v>
      </c>
      <c r="R1049" s="869"/>
      <c r="S1049" s="951"/>
    </row>
    <row r="1050" spans="1:19" ht="14.25">
      <c r="A1050" s="275"/>
      <c r="B1050" s="864"/>
      <c r="C1050" s="884"/>
      <c r="D1050" s="865"/>
      <c r="E1050" s="898" t="s">
        <v>912</v>
      </c>
      <c r="F1050" s="867" t="s">
        <v>913</v>
      </c>
      <c r="G1050" s="909" t="s">
        <v>194</v>
      </c>
      <c r="H1050" s="910" t="s">
        <v>194</v>
      </c>
      <c r="I1050" s="909" t="s">
        <v>171</v>
      </c>
      <c r="J1050" s="932" t="s">
        <v>172</v>
      </c>
      <c r="K1050" s="962" t="s">
        <v>177</v>
      </c>
      <c r="L1050" s="932" t="s">
        <v>907</v>
      </c>
      <c r="M1050" s="920" t="s">
        <v>908</v>
      </c>
      <c r="N1050" s="939">
        <v>0.16</v>
      </c>
      <c r="O1050" s="939">
        <v>0</v>
      </c>
      <c r="P1050" s="939"/>
      <c r="Q1050" s="1053">
        <v>0</v>
      </c>
      <c r="R1050" s="866"/>
      <c r="S1050" s="952"/>
    </row>
    <row r="1051" spans="1:19" ht="14.25">
      <c r="A1051" s="275"/>
      <c r="B1051" s="864"/>
      <c r="C1051" s="884"/>
      <c r="D1051" s="865"/>
      <c r="E1051" s="896"/>
      <c r="F1051" s="867" t="s">
        <v>914</v>
      </c>
      <c r="G1051" s="911" t="s">
        <v>194</v>
      </c>
      <c r="H1051" s="910" t="s">
        <v>194</v>
      </c>
      <c r="I1051" s="911" t="s">
        <v>171</v>
      </c>
      <c r="J1051" s="932" t="s">
        <v>172</v>
      </c>
      <c r="K1051" s="963" t="s">
        <v>177</v>
      </c>
      <c r="L1051" s="932" t="s">
        <v>907</v>
      </c>
      <c r="M1051" s="921" t="s">
        <v>908</v>
      </c>
      <c r="N1051" s="939">
        <v>0.16000000000000003</v>
      </c>
      <c r="O1051" s="939">
        <v>0</v>
      </c>
      <c r="P1051" s="939"/>
      <c r="Q1051" s="1053">
        <v>0</v>
      </c>
      <c r="R1051" s="866"/>
      <c r="S1051" s="952"/>
    </row>
    <row r="1052" spans="1:19" ht="15">
      <c r="A1052" s="275"/>
      <c r="B1052" s="864"/>
      <c r="C1052" s="884"/>
      <c r="D1052" s="865"/>
      <c r="E1052" s="897" t="s">
        <v>915</v>
      </c>
      <c r="F1052" s="868"/>
      <c r="G1052" s="912"/>
      <c r="H1052" s="912"/>
      <c r="I1052" s="912"/>
      <c r="J1052" s="933"/>
      <c r="K1052" s="964"/>
      <c r="L1052" s="933"/>
      <c r="M1052" s="922"/>
      <c r="N1052" s="940">
        <v>0.32000000000000012</v>
      </c>
      <c r="O1052" s="940">
        <v>0</v>
      </c>
      <c r="P1052" s="940">
        <v>0.35</v>
      </c>
      <c r="Q1052" s="1054">
        <v>0</v>
      </c>
      <c r="R1052" s="869"/>
      <c r="S1052" s="951"/>
    </row>
    <row r="1053" spans="1:19" ht="14.25">
      <c r="A1053" s="275"/>
      <c r="B1053" s="864"/>
      <c r="C1053" s="884"/>
      <c r="D1053" s="865"/>
      <c r="E1053" s="898" t="s">
        <v>916</v>
      </c>
      <c r="F1053" s="867" t="s">
        <v>917</v>
      </c>
      <c r="G1053" s="909" t="s">
        <v>194</v>
      </c>
      <c r="H1053" s="910" t="s">
        <v>194</v>
      </c>
      <c r="I1053" s="909" t="s">
        <v>176</v>
      </c>
      <c r="J1053" s="932" t="s">
        <v>172</v>
      </c>
      <c r="K1053" s="963" t="s">
        <v>173</v>
      </c>
      <c r="L1053" s="932" t="s">
        <v>907</v>
      </c>
      <c r="M1053" s="920" t="s">
        <v>907</v>
      </c>
      <c r="N1053" s="939">
        <v>2.56</v>
      </c>
      <c r="O1053" s="939">
        <v>2</v>
      </c>
      <c r="P1053" s="939"/>
      <c r="Q1053" s="1053">
        <v>10927.383280048365</v>
      </c>
      <c r="R1053" s="866"/>
      <c r="S1053" s="952"/>
    </row>
    <row r="1054" spans="1:19" ht="14.25">
      <c r="A1054" s="275"/>
      <c r="B1054" s="864"/>
      <c r="C1054" s="884"/>
      <c r="D1054" s="865"/>
      <c r="E1054" s="895"/>
      <c r="F1054" s="867" t="s">
        <v>918</v>
      </c>
      <c r="G1054" s="909" t="s">
        <v>194</v>
      </c>
      <c r="H1054" s="910" t="s">
        <v>194</v>
      </c>
      <c r="I1054" s="909" t="s">
        <v>176</v>
      </c>
      <c r="J1054" s="932" t="s">
        <v>172</v>
      </c>
      <c r="K1054" s="963" t="s">
        <v>177</v>
      </c>
      <c r="L1054" s="932" t="s">
        <v>907</v>
      </c>
      <c r="M1054" s="920" t="s">
        <v>907</v>
      </c>
      <c r="N1054" s="939">
        <v>2.56</v>
      </c>
      <c r="O1054" s="939">
        <v>2.1</v>
      </c>
      <c r="P1054" s="939"/>
      <c r="Q1054" s="1053">
        <v>8488.2935282932176</v>
      </c>
      <c r="R1054" s="866"/>
      <c r="S1054" s="952"/>
    </row>
    <row r="1055" spans="1:19" ht="14.25">
      <c r="A1055" s="275"/>
      <c r="B1055" s="864"/>
      <c r="C1055" s="884"/>
      <c r="D1055" s="865"/>
      <c r="E1055" s="896"/>
      <c r="F1055" s="867" t="s">
        <v>919</v>
      </c>
      <c r="G1055" s="911" t="s">
        <v>194</v>
      </c>
      <c r="H1055" s="910" t="s">
        <v>194</v>
      </c>
      <c r="I1055" s="911" t="s">
        <v>176</v>
      </c>
      <c r="J1055" s="932" t="s">
        <v>172</v>
      </c>
      <c r="K1055" s="963" t="s">
        <v>173</v>
      </c>
      <c r="L1055" s="932" t="s">
        <v>907</v>
      </c>
      <c r="M1055" s="921" t="s">
        <v>907</v>
      </c>
      <c r="N1055" s="939">
        <v>2.56</v>
      </c>
      <c r="O1055" s="939">
        <v>2.2000000000000002</v>
      </c>
      <c r="P1055" s="939"/>
      <c r="Q1055" s="1053">
        <v>7435.9145374021609</v>
      </c>
      <c r="R1055" s="866"/>
      <c r="S1055" s="952"/>
    </row>
    <row r="1056" spans="1:19" ht="15">
      <c r="A1056" s="275"/>
      <c r="B1056" s="864"/>
      <c r="C1056" s="884"/>
      <c r="D1056" s="865"/>
      <c r="E1056" s="897" t="s">
        <v>920</v>
      </c>
      <c r="F1056" s="868"/>
      <c r="G1056" s="912"/>
      <c r="H1056" s="912"/>
      <c r="I1056" s="912"/>
      <c r="J1056" s="933"/>
      <c r="K1056" s="964"/>
      <c r="L1056" s="933"/>
      <c r="M1056" s="922"/>
      <c r="N1056" s="940">
        <v>7.6799999999999935</v>
      </c>
      <c r="O1056" s="940">
        <v>6.3000000000000007</v>
      </c>
      <c r="P1056" s="940">
        <v>3.5</v>
      </c>
      <c r="Q1056" s="1054">
        <v>26851.591345743742</v>
      </c>
      <c r="R1056" s="869"/>
      <c r="S1056" s="951"/>
    </row>
    <row r="1057" spans="1:19" ht="15">
      <c r="A1057" s="275"/>
      <c r="B1057" s="864"/>
      <c r="C1057" s="886"/>
      <c r="D1057" s="892" t="s">
        <v>204</v>
      </c>
      <c r="E1057" s="899"/>
      <c r="F1057" s="865"/>
      <c r="G1057" s="910"/>
      <c r="H1057" s="910"/>
      <c r="I1057" s="910"/>
      <c r="J1057" s="932"/>
      <c r="K1057" s="965"/>
      <c r="L1057" s="932"/>
      <c r="M1057" s="923"/>
      <c r="N1057" s="939">
        <v>8.3199999999999932</v>
      </c>
      <c r="O1057" s="939">
        <v>6.620000000000001</v>
      </c>
      <c r="P1057" s="939"/>
      <c r="Q1057" s="1053">
        <v>27946.521231306302</v>
      </c>
      <c r="R1057" s="866"/>
      <c r="S1057" s="952"/>
    </row>
    <row r="1058" spans="1:19" ht="15">
      <c r="A1058" s="275"/>
      <c r="B1058" s="864"/>
      <c r="C1058" s="883" t="s">
        <v>921</v>
      </c>
      <c r="D1058" s="868"/>
      <c r="E1058" s="901"/>
      <c r="F1058" s="868"/>
      <c r="G1058" s="912"/>
      <c r="H1058" s="912"/>
      <c r="I1058" s="912"/>
      <c r="J1058" s="933"/>
      <c r="K1058" s="964"/>
      <c r="L1058" s="933"/>
      <c r="M1058" s="922"/>
      <c r="N1058" s="940">
        <v>8.4699999999999935</v>
      </c>
      <c r="O1058" s="940">
        <v>6.7400000000000011</v>
      </c>
      <c r="P1058" s="940"/>
      <c r="Q1058" s="1054">
        <v>27946.521231306302</v>
      </c>
      <c r="R1058" s="869"/>
      <c r="S1058" s="951"/>
    </row>
    <row r="1059" spans="1:19" ht="14.25">
      <c r="A1059" s="275"/>
      <c r="B1059" s="864"/>
      <c r="C1059" s="884" t="s">
        <v>922</v>
      </c>
      <c r="D1059" s="867" t="s">
        <v>167</v>
      </c>
      <c r="E1059" s="898" t="s">
        <v>923</v>
      </c>
      <c r="F1059" s="867"/>
      <c r="G1059" s="909" t="s">
        <v>368</v>
      </c>
      <c r="H1059" s="910" t="s">
        <v>368</v>
      </c>
      <c r="I1059" s="909" t="s">
        <v>176</v>
      </c>
      <c r="J1059" s="932" t="s">
        <v>172</v>
      </c>
      <c r="K1059" s="962" t="s">
        <v>173</v>
      </c>
      <c r="L1059" s="932" t="s">
        <v>862</v>
      </c>
      <c r="M1059" s="920" t="s">
        <v>863</v>
      </c>
      <c r="N1059" s="939">
        <v>15</v>
      </c>
      <c r="O1059" s="939">
        <v>12</v>
      </c>
      <c r="P1059" s="939"/>
      <c r="Q1059" s="1053">
        <v>46047.540999999997</v>
      </c>
      <c r="R1059" s="866"/>
      <c r="S1059" s="952"/>
    </row>
    <row r="1060" spans="1:19" ht="14.25">
      <c r="A1060" s="275"/>
      <c r="B1060" s="864"/>
      <c r="C1060" s="884"/>
      <c r="D1060" s="865"/>
      <c r="E1060" s="895"/>
      <c r="F1060" s="865"/>
      <c r="G1060" s="909"/>
      <c r="H1060" s="910"/>
      <c r="I1060" s="909"/>
      <c r="J1060" s="932"/>
      <c r="K1060" s="962"/>
      <c r="L1060" s="932"/>
      <c r="M1060" s="920"/>
      <c r="N1060" s="939"/>
      <c r="O1060" s="939"/>
      <c r="P1060" s="939"/>
      <c r="Q1060" s="1053"/>
      <c r="R1060" s="866" t="s">
        <v>864</v>
      </c>
      <c r="S1060" s="952">
        <v>24538.000000000004</v>
      </c>
    </row>
    <row r="1061" spans="1:19" ht="14.25">
      <c r="A1061" s="275"/>
      <c r="B1061" s="864"/>
      <c r="C1061" s="884"/>
      <c r="D1061" s="865"/>
      <c r="E1061" s="896"/>
      <c r="F1061" s="865"/>
      <c r="G1061" s="911"/>
      <c r="H1061" s="910"/>
      <c r="I1061" s="911"/>
      <c r="J1061" s="932"/>
      <c r="K1061" s="963"/>
      <c r="L1061" s="932"/>
      <c r="M1061" s="921"/>
      <c r="N1061" s="939"/>
      <c r="O1061" s="939"/>
      <c r="P1061" s="939"/>
      <c r="Q1061" s="1053"/>
      <c r="R1061" s="866" t="s">
        <v>879</v>
      </c>
      <c r="S1061" s="952">
        <v>74448.06</v>
      </c>
    </row>
    <row r="1062" spans="1:19" ht="15">
      <c r="A1062" s="275"/>
      <c r="B1062" s="864"/>
      <c r="C1062" s="884"/>
      <c r="D1062" s="865"/>
      <c r="E1062" s="897" t="s">
        <v>924</v>
      </c>
      <c r="F1062" s="868"/>
      <c r="G1062" s="912"/>
      <c r="H1062" s="912"/>
      <c r="I1062" s="912"/>
      <c r="J1062" s="933"/>
      <c r="K1062" s="964"/>
      <c r="L1062" s="933"/>
      <c r="M1062" s="922"/>
      <c r="N1062" s="940">
        <v>15</v>
      </c>
      <c r="O1062" s="940">
        <v>12</v>
      </c>
      <c r="P1062" s="940">
        <v>11</v>
      </c>
      <c r="Q1062" s="1054">
        <v>46047.540999999997</v>
      </c>
      <c r="R1062" s="869"/>
      <c r="S1062" s="951"/>
    </row>
    <row r="1063" spans="1:19" ht="15">
      <c r="A1063" s="275"/>
      <c r="B1063" s="864"/>
      <c r="C1063" s="886"/>
      <c r="D1063" s="892" t="s">
        <v>191</v>
      </c>
      <c r="E1063" s="899"/>
      <c r="F1063" s="865"/>
      <c r="G1063" s="910"/>
      <c r="H1063" s="910"/>
      <c r="I1063" s="910"/>
      <c r="J1063" s="932"/>
      <c r="K1063" s="965"/>
      <c r="L1063" s="932"/>
      <c r="M1063" s="923"/>
      <c r="N1063" s="939">
        <v>15</v>
      </c>
      <c r="O1063" s="939">
        <v>12</v>
      </c>
      <c r="P1063" s="939"/>
      <c r="Q1063" s="1053">
        <v>46047.540999999997</v>
      </c>
      <c r="R1063" s="866"/>
      <c r="S1063" s="952"/>
    </row>
    <row r="1064" spans="1:19" ht="15">
      <c r="A1064" s="275"/>
      <c r="B1064" s="864"/>
      <c r="C1064" s="883" t="s">
        <v>925</v>
      </c>
      <c r="D1064" s="868"/>
      <c r="E1064" s="901"/>
      <c r="F1064" s="868"/>
      <c r="G1064" s="912"/>
      <c r="H1064" s="912"/>
      <c r="I1064" s="912"/>
      <c r="J1064" s="933"/>
      <c r="K1064" s="964"/>
      <c r="L1064" s="933"/>
      <c r="M1064" s="922"/>
      <c r="N1064" s="940">
        <v>15</v>
      </c>
      <c r="O1064" s="940">
        <v>12</v>
      </c>
      <c r="P1064" s="940"/>
      <c r="Q1064" s="1054">
        <v>46047.540999999997</v>
      </c>
      <c r="R1064" s="869"/>
      <c r="S1064" s="951"/>
    </row>
    <row r="1065" spans="1:19" ht="14.25">
      <c r="A1065" s="275"/>
      <c r="B1065" s="864"/>
      <c r="C1065" s="884" t="s">
        <v>1970</v>
      </c>
      <c r="D1065" s="867" t="s">
        <v>167</v>
      </c>
      <c r="E1065" s="898" t="s">
        <v>865</v>
      </c>
      <c r="F1065" s="867"/>
      <c r="G1065" s="909" t="s">
        <v>170</v>
      </c>
      <c r="H1065" s="910" t="s">
        <v>170</v>
      </c>
      <c r="I1065" s="909" t="s">
        <v>176</v>
      </c>
      <c r="J1065" s="932" t="s">
        <v>172</v>
      </c>
      <c r="K1065" s="962" t="s">
        <v>173</v>
      </c>
      <c r="L1065" s="932" t="s">
        <v>857</v>
      </c>
      <c r="M1065" s="920" t="s">
        <v>866</v>
      </c>
      <c r="N1065" s="939">
        <v>5.9870000000000001</v>
      </c>
      <c r="O1065" s="939">
        <v>5.15</v>
      </c>
      <c r="P1065" s="939"/>
      <c r="Q1065" s="1053">
        <v>186.00000000000003</v>
      </c>
      <c r="R1065" s="866"/>
      <c r="S1065" s="952"/>
    </row>
    <row r="1066" spans="1:19" ht="14.25">
      <c r="A1066" s="275"/>
      <c r="B1066" s="864"/>
      <c r="C1066" s="884"/>
      <c r="D1066" s="865"/>
      <c r="E1066" s="896"/>
      <c r="F1066" s="865"/>
      <c r="G1066" s="911"/>
      <c r="H1066" s="910"/>
      <c r="I1066" s="911"/>
      <c r="J1066" s="932"/>
      <c r="K1066" s="963"/>
      <c r="L1066" s="932"/>
      <c r="M1066" s="921"/>
      <c r="N1066" s="939"/>
      <c r="O1066" s="939"/>
      <c r="P1066" s="939"/>
      <c r="Q1066" s="1053"/>
      <c r="R1066" s="866" t="s">
        <v>178</v>
      </c>
      <c r="S1066" s="952">
        <v>26981.08</v>
      </c>
    </row>
    <row r="1067" spans="1:19" ht="15">
      <c r="A1067" s="275"/>
      <c r="B1067" s="864"/>
      <c r="C1067" s="884"/>
      <c r="D1067" s="865"/>
      <c r="E1067" s="897" t="s">
        <v>867</v>
      </c>
      <c r="F1067" s="868"/>
      <c r="G1067" s="912"/>
      <c r="H1067" s="912"/>
      <c r="I1067" s="912"/>
      <c r="J1067" s="933"/>
      <c r="K1067" s="964"/>
      <c r="L1067" s="933"/>
      <c r="M1067" s="922"/>
      <c r="N1067" s="940">
        <v>5.9870000000000001</v>
      </c>
      <c r="O1067" s="940">
        <v>5.15</v>
      </c>
      <c r="P1067" s="940">
        <v>147.19999999999999</v>
      </c>
      <c r="Q1067" s="1054">
        <v>186.00000000000003</v>
      </c>
      <c r="R1067" s="869"/>
      <c r="S1067" s="951"/>
    </row>
    <row r="1068" spans="1:19" ht="15">
      <c r="A1068" s="275"/>
      <c r="B1068" s="864"/>
      <c r="C1068" s="884"/>
      <c r="D1068" s="892" t="s">
        <v>191</v>
      </c>
      <c r="E1068" s="899"/>
      <c r="F1068" s="865"/>
      <c r="G1068" s="910"/>
      <c r="H1068" s="910"/>
      <c r="I1068" s="910"/>
      <c r="J1068" s="932"/>
      <c r="K1068" s="965"/>
      <c r="L1068" s="932"/>
      <c r="M1068" s="923"/>
      <c r="N1068" s="939">
        <v>5.9870000000000001</v>
      </c>
      <c r="O1068" s="939">
        <v>5.15</v>
      </c>
      <c r="P1068" s="939"/>
      <c r="Q1068" s="1053">
        <v>186.00000000000003</v>
      </c>
      <c r="R1068" s="866"/>
      <c r="S1068" s="952"/>
    </row>
    <row r="1069" spans="1:19" ht="14.25">
      <c r="A1069" s="275"/>
      <c r="B1069" s="864"/>
      <c r="C1069" s="884"/>
      <c r="D1069" s="867" t="s">
        <v>192</v>
      </c>
      <c r="E1069" s="900" t="s">
        <v>952</v>
      </c>
      <c r="F1069" s="867"/>
      <c r="G1069" s="911" t="s">
        <v>194</v>
      </c>
      <c r="H1069" s="910" t="s">
        <v>194</v>
      </c>
      <c r="I1069" s="911" t="s">
        <v>176</v>
      </c>
      <c r="J1069" s="932" t="s">
        <v>172</v>
      </c>
      <c r="K1069" s="963" t="s">
        <v>173</v>
      </c>
      <c r="L1069" s="932" t="s">
        <v>857</v>
      </c>
      <c r="M1069" s="921" t="s">
        <v>953</v>
      </c>
      <c r="N1069" s="939">
        <v>12.599999999999998</v>
      </c>
      <c r="O1069" s="939">
        <v>11.980000000000002</v>
      </c>
      <c r="P1069" s="939"/>
      <c r="Q1069" s="1053">
        <v>67711.37</v>
      </c>
      <c r="R1069" s="866"/>
      <c r="S1069" s="952"/>
    </row>
    <row r="1070" spans="1:19" ht="15">
      <c r="A1070" s="275"/>
      <c r="B1070" s="864"/>
      <c r="C1070" s="884"/>
      <c r="D1070" s="865"/>
      <c r="E1070" s="897" t="s">
        <v>954</v>
      </c>
      <c r="F1070" s="868"/>
      <c r="G1070" s="912"/>
      <c r="H1070" s="912"/>
      <c r="I1070" s="912"/>
      <c r="J1070" s="933"/>
      <c r="K1070" s="964"/>
      <c r="L1070" s="933"/>
      <c r="M1070" s="922"/>
      <c r="N1070" s="940">
        <v>12.599999999999998</v>
      </c>
      <c r="O1070" s="940">
        <v>11.980000000000002</v>
      </c>
      <c r="P1070" s="940">
        <v>11.79</v>
      </c>
      <c r="Q1070" s="1054">
        <v>67711.37</v>
      </c>
      <c r="R1070" s="869"/>
      <c r="S1070" s="951"/>
    </row>
    <row r="1071" spans="1:19" ht="15">
      <c r="A1071" s="275"/>
      <c r="B1071" s="864"/>
      <c r="C1071" s="886"/>
      <c r="D1071" s="892" t="s">
        <v>204</v>
      </c>
      <c r="E1071" s="899"/>
      <c r="F1071" s="865"/>
      <c r="G1071" s="910"/>
      <c r="H1071" s="910"/>
      <c r="I1071" s="910"/>
      <c r="J1071" s="932"/>
      <c r="K1071" s="965"/>
      <c r="L1071" s="932"/>
      <c r="M1071" s="923"/>
      <c r="N1071" s="939">
        <v>12.599999999999998</v>
      </c>
      <c r="O1071" s="939">
        <v>11.980000000000002</v>
      </c>
      <c r="P1071" s="939"/>
      <c r="Q1071" s="1053">
        <v>67711.37</v>
      </c>
      <c r="R1071" s="866"/>
      <c r="S1071" s="952"/>
    </row>
    <row r="1072" spans="1:19" ht="15">
      <c r="A1072" s="275"/>
      <c r="B1072" s="864"/>
      <c r="C1072" s="883" t="s">
        <v>1971</v>
      </c>
      <c r="D1072" s="868"/>
      <c r="E1072" s="901"/>
      <c r="F1072" s="868"/>
      <c r="G1072" s="912"/>
      <c r="H1072" s="912"/>
      <c r="I1072" s="912"/>
      <c r="J1072" s="933"/>
      <c r="K1072" s="964"/>
      <c r="L1072" s="933"/>
      <c r="M1072" s="922"/>
      <c r="N1072" s="940">
        <v>18.586999999999993</v>
      </c>
      <c r="O1072" s="940">
        <v>17.130000000000006</v>
      </c>
      <c r="P1072" s="940"/>
      <c r="Q1072" s="1054">
        <v>67897.37</v>
      </c>
      <c r="R1072" s="869"/>
      <c r="S1072" s="951"/>
    </row>
    <row r="1073" spans="1:19" ht="14.25">
      <c r="A1073" s="275"/>
      <c r="B1073" s="864"/>
      <c r="C1073" s="884" t="s">
        <v>1972</v>
      </c>
      <c r="D1073" s="867" t="s">
        <v>167</v>
      </c>
      <c r="E1073" s="898" t="s">
        <v>1761</v>
      </c>
      <c r="F1073" s="867"/>
      <c r="G1073" s="909" t="s">
        <v>368</v>
      </c>
      <c r="H1073" s="910" t="s">
        <v>368</v>
      </c>
      <c r="I1073" s="909" t="s">
        <v>171</v>
      </c>
      <c r="J1073" s="932" t="s">
        <v>172</v>
      </c>
      <c r="K1073" s="962" t="s">
        <v>173</v>
      </c>
      <c r="L1073" s="932" t="s">
        <v>862</v>
      </c>
      <c r="M1073" s="920" t="s">
        <v>863</v>
      </c>
      <c r="N1073" s="939">
        <v>9.7999999999999989</v>
      </c>
      <c r="O1073" s="939">
        <v>9.7999999999999989</v>
      </c>
      <c r="P1073" s="939"/>
      <c r="Q1073" s="1053">
        <v>62793.291000000005</v>
      </c>
      <c r="R1073" s="866"/>
      <c r="S1073" s="952"/>
    </row>
    <row r="1074" spans="1:19" ht="14.25">
      <c r="A1074" s="275"/>
      <c r="B1074" s="864"/>
      <c r="C1074" s="884"/>
      <c r="D1074" s="865"/>
      <c r="E1074" s="895"/>
      <c r="F1074" s="865"/>
      <c r="G1074" s="909"/>
      <c r="H1074" s="910"/>
      <c r="I1074" s="909"/>
      <c r="J1074" s="932"/>
      <c r="K1074" s="962"/>
      <c r="L1074" s="932"/>
      <c r="M1074" s="920"/>
      <c r="N1074" s="939"/>
      <c r="O1074" s="939"/>
      <c r="P1074" s="939"/>
      <c r="Q1074" s="1053"/>
      <c r="R1074" s="866" t="s">
        <v>372</v>
      </c>
      <c r="S1074" s="952">
        <v>0</v>
      </c>
    </row>
    <row r="1075" spans="1:19" ht="14.25">
      <c r="A1075" s="275"/>
      <c r="B1075" s="864"/>
      <c r="C1075" s="884"/>
      <c r="D1075" s="865"/>
      <c r="E1075" s="895"/>
      <c r="F1075" s="865"/>
      <c r="G1075" s="909"/>
      <c r="H1075" s="910"/>
      <c r="I1075" s="909"/>
      <c r="J1075" s="932"/>
      <c r="K1075" s="962"/>
      <c r="L1075" s="932"/>
      <c r="M1075" s="920"/>
      <c r="N1075" s="939"/>
      <c r="O1075" s="939"/>
      <c r="P1075" s="939"/>
      <c r="Q1075" s="1053"/>
      <c r="R1075" s="866" t="s">
        <v>864</v>
      </c>
      <c r="S1075" s="952">
        <v>472562.63</v>
      </c>
    </row>
    <row r="1076" spans="1:19" ht="14.25">
      <c r="A1076" s="275"/>
      <c r="B1076" s="864"/>
      <c r="C1076" s="884"/>
      <c r="D1076" s="865"/>
      <c r="E1076" s="896"/>
      <c r="F1076" s="865"/>
      <c r="G1076" s="911"/>
      <c r="H1076" s="910"/>
      <c r="I1076" s="911"/>
      <c r="J1076" s="932"/>
      <c r="K1076" s="963"/>
      <c r="L1076" s="932"/>
      <c r="M1076" s="921"/>
      <c r="N1076" s="939"/>
      <c r="O1076" s="939"/>
      <c r="P1076" s="939"/>
      <c r="Q1076" s="1053"/>
      <c r="R1076" s="866" t="s">
        <v>178</v>
      </c>
      <c r="S1076" s="952">
        <v>0</v>
      </c>
    </row>
    <row r="1077" spans="1:19" ht="15">
      <c r="A1077" s="275"/>
      <c r="B1077" s="864"/>
      <c r="C1077" s="884"/>
      <c r="D1077" s="865"/>
      <c r="E1077" s="897" t="s">
        <v>1762</v>
      </c>
      <c r="F1077" s="868"/>
      <c r="G1077" s="912"/>
      <c r="H1077" s="912"/>
      <c r="I1077" s="912"/>
      <c r="J1077" s="933"/>
      <c r="K1077" s="964"/>
      <c r="L1077" s="933"/>
      <c r="M1077" s="922"/>
      <c r="N1077" s="940">
        <v>9.7999999999999989</v>
      </c>
      <c r="O1077" s="940">
        <v>9.7999999999999989</v>
      </c>
      <c r="P1077" s="940">
        <v>7.5</v>
      </c>
      <c r="Q1077" s="1054">
        <v>62793.291000000005</v>
      </c>
      <c r="R1077" s="869"/>
      <c r="S1077" s="951"/>
    </row>
    <row r="1078" spans="1:19" ht="15">
      <c r="A1078" s="275"/>
      <c r="B1078" s="864"/>
      <c r="C1078" s="886"/>
      <c r="D1078" s="892" t="s">
        <v>191</v>
      </c>
      <c r="E1078" s="899"/>
      <c r="F1078" s="865"/>
      <c r="G1078" s="910"/>
      <c r="H1078" s="910"/>
      <c r="I1078" s="910"/>
      <c r="J1078" s="932"/>
      <c r="K1078" s="965"/>
      <c r="L1078" s="932"/>
      <c r="M1078" s="923"/>
      <c r="N1078" s="939">
        <v>9.7999999999999989</v>
      </c>
      <c r="O1078" s="939">
        <v>9.7999999999999989</v>
      </c>
      <c r="P1078" s="939"/>
      <c r="Q1078" s="1053">
        <v>62793.291000000005</v>
      </c>
      <c r="R1078" s="866"/>
      <c r="S1078" s="952"/>
    </row>
    <row r="1079" spans="1:19" ht="15">
      <c r="A1079" s="275"/>
      <c r="B1079" s="864"/>
      <c r="C1079" s="883" t="s">
        <v>1973</v>
      </c>
      <c r="D1079" s="868"/>
      <c r="E1079" s="901"/>
      <c r="F1079" s="868"/>
      <c r="G1079" s="912"/>
      <c r="H1079" s="912"/>
      <c r="I1079" s="912"/>
      <c r="J1079" s="933"/>
      <c r="K1079" s="964"/>
      <c r="L1079" s="933"/>
      <c r="M1079" s="922"/>
      <c r="N1079" s="940">
        <v>9.7999999999999989</v>
      </c>
      <c r="O1079" s="940">
        <v>9.7999999999999989</v>
      </c>
      <c r="P1079" s="940"/>
      <c r="Q1079" s="1054">
        <v>62793.291000000005</v>
      </c>
      <c r="R1079" s="869"/>
      <c r="S1079" s="951"/>
    </row>
    <row r="1080" spans="1:19" ht="14.25">
      <c r="A1080" s="275"/>
      <c r="B1080" s="864"/>
      <c r="C1080" s="884" t="s">
        <v>1974</v>
      </c>
      <c r="D1080" s="867" t="s">
        <v>167</v>
      </c>
      <c r="E1080" s="898" t="s">
        <v>878</v>
      </c>
      <c r="F1080" s="867"/>
      <c r="G1080" s="909" t="s">
        <v>368</v>
      </c>
      <c r="H1080" s="910" t="s">
        <v>368</v>
      </c>
      <c r="I1080" s="909" t="s">
        <v>171</v>
      </c>
      <c r="J1080" s="932" t="s">
        <v>172</v>
      </c>
      <c r="K1080" s="962" t="s">
        <v>173</v>
      </c>
      <c r="L1080" s="932" t="s">
        <v>862</v>
      </c>
      <c r="M1080" s="920" t="s">
        <v>862</v>
      </c>
      <c r="N1080" s="939">
        <v>37</v>
      </c>
      <c r="O1080" s="939">
        <v>32</v>
      </c>
      <c r="P1080" s="939"/>
      <c r="Q1080" s="1053">
        <v>137847.66999999998</v>
      </c>
      <c r="R1080" s="866"/>
      <c r="S1080" s="952"/>
    </row>
    <row r="1081" spans="1:19" ht="14.25">
      <c r="A1081" s="275"/>
      <c r="B1081" s="864"/>
      <c r="C1081" s="884"/>
      <c r="D1081" s="865"/>
      <c r="E1081" s="895"/>
      <c r="F1081" s="865"/>
      <c r="G1081" s="909"/>
      <c r="H1081" s="910"/>
      <c r="I1081" s="909"/>
      <c r="J1081" s="932"/>
      <c r="K1081" s="962"/>
      <c r="L1081" s="932"/>
      <c r="M1081" s="920"/>
      <c r="N1081" s="939"/>
      <c r="O1081" s="939"/>
      <c r="P1081" s="939"/>
      <c r="Q1081" s="1053"/>
      <c r="R1081" s="866" t="s">
        <v>864</v>
      </c>
      <c r="S1081" s="952">
        <v>296678.62999999995</v>
      </c>
    </row>
    <row r="1082" spans="1:19" ht="14.25">
      <c r="A1082" s="275"/>
      <c r="B1082" s="864"/>
      <c r="C1082" s="884"/>
      <c r="D1082" s="865"/>
      <c r="E1082" s="895"/>
      <c r="F1082" s="865"/>
      <c r="G1082" s="909"/>
      <c r="H1082" s="910"/>
      <c r="I1082" s="909"/>
      <c r="J1082" s="932"/>
      <c r="K1082" s="962"/>
      <c r="L1082" s="932"/>
      <c r="M1082" s="920"/>
      <c r="N1082" s="939"/>
      <c r="O1082" s="939"/>
      <c r="P1082" s="939"/>
      <c r="Q1082" s="1053"/>
      <c r="R1082" s="866" t="s">
        <v>879</v>
      </c>
      <c r="S1082" s="952">
        <v>103827.88</v>
      </c>
    </row>
    <row r="1083" spans="1:19" ht="14.25">
      <c r="A1083" s="275"/>
      <c r="B1083" s="864"/>
      <c r="C1083" s="884"/>
      <c r="D1083" s="865"/>
      <c r="E1083" s="896"/>
      <c r="F1083" s="865"/>
      <c r="G1083" s="911"/>
      <c r="H1083" s="910"/>
      <c r="I1083" s="911"/>
      <c r="J1083" s="932"/>
      <c r="K1083" s="963"/>
      <c r="L1083" s="932"/>
      <c r="M1083" s="921"/>
      <c r="N1083" s="939"/>
      <c r="O1083" s="939"/>
      <c r="P1083" s="939"/>
      <c r="Q1083" s="1053"/>
      <c r="R1083" s="866" t="s">
        <v>178</v>
      </c>
      <c r="S1083" s="952">
        <v>17044.02</v>
      </c>
    </row>
    <row r="1084" spans="1:19" ht="15">
      <c r="A1084" s="275"/>
      <c r="B1084" s="864"/>
      <c r="C1084" s="884"/>
      <c r="D1084" s="865"/>
      <c r="E1084" s="897" t="s">
        <v>880</v>
      </c>
      <c r="F1084" s="868"/>
      <c r="G1084" s="912"/>
      <c r="H1084" s="912"/>
      <c r="I1084" s="912"/>
      <c r="J1084" s="933"/>
      <c r="K1084" s="964"/>
      <c r="L1084" s="933"/>
      <c r="M1084" s="922"/>
      <c r="N1084" s="940">
        <v>37</v>
      </c>
      <c r="O1084" s="940">
        <v>32</v>
      </c>
      <c r="P1084" s="940">
        <v>24</v>
      </c>
      <c r="Q1084" s="1054">
        <v>137847.66999999998</v>
      </c>
      <c r="R1084" s="869"/>
      <c r="S1084" s="951"/>
    </row>
    <row r="1085" spans="1:19" ht="15">
      <c r="A1085" s="275"/>
      <c r="B1085" s="864"/>
      <c r="C1085" s="886"/>
      <c r="D1085" s="892" t="s">
        <v>191</v>
      </c>
      <c r="E1085" s="899"/>
      <c r="F1085" s="865"/>
      <c r="G1085" s="910"/>
      <c r="H1085" s="910"/>
      <c r="I1085" s="910"/>
      <c r="J1085" s="932"/>
      <c r="K1085" s="965"/>
      <c r="L1085" s="932"/>
      <c r="M1085" s="923"/>
      <c r="N1085" s="939">
        <v>37</v>
      </c>
      <c r="O1085" s="939">
        <v>32</v>
      </c>
      <c r="P1085" s="939"/>
      <c r="Q1085" s="1053">
        <v>137847.66999999998</v>
      </c>
      <c r="R1085" s="866"/>
      <c r="S1085" s="952"/>
    </row>
    <row r="1086" spans="1:19" ht="15">
      <c r="A1086" s="275"/>
      <c r="B1086" s="864"/>
      <c r="C1086" s="883" t="s">
        <v>1975</v>
      </c>
      <c r="D1086" s="868"/>
      <c r="E1086" s="901"/>
      <c r="F1086" s="868"/>
      <c r="G1086" s="912"/>
      <c r="H1086" s="912"/>
      <c r="I1086" s="912"/>
      <c r="J1086" s="933"/>
      <c r="K1086" s="964"/>
      <c r="L1086" s="933"/>
      <c r="M1086" s="922"/>
      <c r="N1086" s="940">
        <v>37</v>
      </c>
      <c r="O1086" s="940">
        <v>32</v>
      </c>
      <c r="P1086" s="940"/>
      <c r="Q1086" s="1054">
        <v>137847.66999999998</v>
      </c>
      <c r="R1086" s="869"/>
      <c r="S1086" s="951"/>
    </row>
    <row r="1087" spans="1:19" ht="14.25">
      <c r="A1087" s="275"/>
      <c r="B1087" s="864"/>
      <c r="C1087" s="884" t="s">
        <v>1909</v>
      </c>
      <c r="D1087" s="867" t="s">
        <v>167</v>
      </c>
      <c r="E1087" s="900" t="s">
        <v>901</v>
      </c>
      <c r="F1087" s="867"/>
      <c r="G1087" s="911" t="s">
        <v>170</v>
      </c>
      <c r="H1087" s="910" t="s">
        <v>170</v>
      </c>
      <c r="I1087" s="911" t="s">
        <v>171</v>
      </c>
      <c r="J1087" s="932" t="s">
        <v>172</v>
      </c>
      <c r="K1087" s="963" t="s">
        <v>173</v>
      </c>
      <c r="L1087" s="932" t="s">
        <v>862</v>
      </c>
      <c r="M1087" s="921" t="s">
        <v>902</v>
      </c>
      <c r="N1087" s="939">
        <v>3.03</v>
      </c>
      <c r="O1087" s="939">
        <v>3.0100000000000002</v>
      </c>
      <c r="P1087" s="939"/>
      <c r="Q1087" s="1053">
        <v>0</v>
      </c>
      <c r="R1087" s="866"/>
      <c r="S1087" s="952"/>
    </row>
    <row r="1088" spans="1:19" ht="15">
      <c r="A1088" s="275"/>
      <c r="B1088" s="864"/>
      <c r="C1088" s="884"/>
      <c r="D1088" s="865"/>
      <c r="E1088" s="897" t="s">
        <v>903</v>
      </c>
      <c r="F1088" s="868"/>
      <c r="G1088" s="912"/>
      <c r="H1088" s="912"/>
      <c r="I1088" s="912"/>
      <c r="J1088" s="933"/>
      <c r="K1088" s="964"/>
      <c r="L1088" s="933"/>
      <c r="M1088" s="922"/>
      <c r="N1088" s="940">
        <v>3.03</v>
      </c>
      <c r="O1088" s="940">
        <v>3.0100000000000002</v>
      </c>
      <c r="P1088" s="940">
        <v>0</v>
      </c>
      <c r="Q1088" s="1054">
        <v>0</v>
      </c>
      <c r="R1088" s="869"/>
      <c r="S1088" s="951"/>
    </row>
    <row r="1089" spans="1:19" ht="15">
      <c r="A1089" s="275"/>
      <c r="B1089" s="864"/>
      <c r="C1089" s="886"/>
      <c r="D1089" s="892" t="s">
        <v>191</v>
      </c>
      <c r="E1089" s="899"/>
      <c r="F1089" s="865"/>
      <c r="G1089" s="910"/>
      <c r="H1089" s="910"/>
      <c r="I1089" s="910"/>
      <c r="J1089" s="932"/>
      <c r="K1089" s="965"/>
      <c r="L1089" s="932"/>
      <c r="M1089" s="923"/>
      <c r="N1089" s="939">
        <v>3.03</v>
      </c>
      <c r="O1089" s="939">
        <v>3.0100000000000002</v>
      </c>
      <c r="P1089" s="939"/>
      <c r="Q1089" s="1053">
        <v>0</v>
      </c>
      <c r="R1089" s="866"/>
      <c r="S1089" s="952"/>
    </row>
    <row r="1090" spans="1:19" ht="15">
      <c r="A1090" s="275"/>
      <c r="B1090" s="864"/>
      <c r="C1090" s="883" t="s">
        <v>1910</v>
      </c>
      <c r="D1090" s="868"/>
      <c r="E1090" s="901"/>
      <c r="F1090" s="868"/>
      <c r="G1090" s="912"/>
      <c r="H1090" s="912"/>
      <c r="I1090" s="912"/>
      <c r="J1090" s="933"/>
      <c r="K1090" s="964"/>
      <c r="L1090" s="933"/>
      <c r="M1090" s="922"/>
      <c r="N1090" s="940">
        <v>3.03</v>
      </c>
      <c r="O1090" s="940">
        <v>3.0100000000000002</v>
      </c>
      <c r="P1090" s="940"/>
      <c r="Q1090" s="1054">
        <v>0</v>
      </c>
      <c r="R1090" s="869"/>
      <c r="S1090" s="951"/>
    </row>
    <row r="1091" spans="1:19" ht="14.25">
      <c r="A1091" s="275"/>
      <c r="B1091" s="864"/>
      <c r="C1091" s="884" t="s">
        <v>2069</v>
      </c>
      <c r="D1091" s="867" t="s">
        <v>192</v>
      </c>
      <c r="E1091" s="898" t="s">
        <v>869</v>
      </c>
      <c r="F1091" s="867" t="s">
        <v>870</v>
      </c>
      <c r="G1091" s="909" t="s">
        <v>194</v>
      </c>
      <c r="H1091" s="910" t="s">
        <v>194</v>
      </c>
      <c r="I1091" s="909" t="s">
        <v>176</v>
      </c>
      <c r="J1091" s="932" t="s">
        <v>172</v>
      </c>
      <c r="K1091" s="962" t="s">
        <v>173</v>
      </c>
      <c r="L1091" s="932" t="s">
        <v>857</v>
      </c>
      <c r="M1091" s="920" t="s">
        <v>871</v>
      </c>
      <c r="N1091" s="939">
        <v>0.54999999999999993</v>
      </c>
      <c r="O1091" s="939">
        <v>0.50000000000000011</v>
      </c>
      <c r="P1091" s="939"/>
      <c r="Q1091" s="1053">
        <v>2623.52</v>
      </c>
      <c r="R1091" s="866"/>
      <c r="S1091" s="952"/>
    </row>
    <row r="1092" spans="1:19" ht="14.25">
      <c r="A1092" s="275"/>
      <c r="B1092" s="864"/>
      <c r="C1092" s="884"/>
      <c r="D1092" s="865"/>
      <c r="E1092" s="896"/>
      <c r="F1092" s="867" t="s">
        <v>872</v>
      </c>
      <c r="G1092" s="911" t="s">
        <v>194</v>
      </c>
      <c r="H1092" s="910" t="s">
        <v>194</v>
      </c>
      <c r="I1092" s="911" t="s">
        <v>176</v>
      </c>
      <c r="J1092" s="932" t="s">
        <v>172</v>
      </c>
      <c r="K1092" s="963" t="s">
        <v>173</v>
      </c>
      <c r="L1092" s="932" t="s">
        <v>857</v>
      </c>
      <c r="M1092" s="921" t="s">
        <v>871</v>
      </c>
      <c r="N1092" s="939">
        <v>0.55000000000000004</v>
      </c>
      <c r="O1092" s="939">
        <v>0.5</v>
      </c>
      <c r="P1092" s="939"/>
      <c r="Q1092" s="1053">
        <v>701.99800000000005</v>
      </c>
      <c r="R1092" s="866"/>
      <c r="S1092" s="952"/>
    </row>
    <row r="1093" spans="1:19" ht="15">
      <c r="A1093" s="275"/>
      <c r="B1093" s="864"/>
      <c r="C1093" s="884"/>
      <c r="D1093" s="865"/>
      <c r="E1093" s="897" t="s">
        <v>873</v>
      </c>
      <c r="F1093" s="868"/>
      <c r="G1093" s="912"/>
      <c r="H1093" s="912"/>
      <c r="I1093" s="912"/>
      <c r="J1093" s="933"/>
      <c r="K1093" s="964"/>
      <c r="L1093" s="933"/>
      <c r="M1093" s="922"/>
      <c r="N1093" s="940">
        <v>1.0999999999999999</v>
      </c>
      <c r="O1093" s="940">
        <v>1</v>
      </c>
      <c r="P1093" s="940">
        <v>0.95099999999999996</v>
      </c>
      <c r="Q1093" s="1054">
        <v>3325.518</v>
      </c>
      <c r="R1093" s="869"/>
      <c r="S1093" s="951"/>
    </row>
    <row r="1094" spans="1:19" ht="14.25">
      <c r="A1094" s="275"/>
      <c r="B1094" s="864"/>
      <c r="C1094" s="884"/>
      <c r="D1094" s="865"/>
      <c r="E1094" s="900" t="s">
        <v>874</v>
      </c>
      <c r="F1094" s="867" t="s">
        <v>244</v>
      </c>
      <c r="G1094" s="911" t="s">
        <v>194</v>
      </c>
      <c r="H1094" s="910" t="s">
        <v>194</v>
      </c>
      <c r="I1094" s="911" t="s">
        <v>176</v>
      </c>
      <c r="J1094" s="932" t="s">
        <v>172</v>
      </c>
      <c r="K1094" s="963" t="s">
        <v>173</v>
      </c>
      <c r="L1094" s="932" t="s">
        <v>875</v>
      </c>
      <c r="M1094" s="921" t="s">
        <v>876</v>
      </c>
      <c r="N1094" s="939">
        <v>0.2</v>
      </c>
      <c r="O1094" s="939">
        <v>0.2</v>
      </c>
      <c r="P1094" s="939"/>
      <c r="Q1094" s="1053">
        <v>391.77000000000004</v>
      </c>
      <c r="R1094" s="866"/>
      <c r="S1094" s="952"/>
    </row>
    <row r="1095" spans="1:19" ht="15">
      <c r="A1095" s="275"/>
      <c r="B1095" s="864"/>
      <c r="C1095" s="884"/>
      <c r="D1095" s="865"/>
      <c r="E1095" s="897" t="s">
        <v>877</v>
      </c>
      <c r="F1095" s="868"/>
      <c r="G1095" s="912"/>
      <c r="H1095" s="912"/>
      <c r="I1095" s="912"/>
      <c r="J1095" s="933"/>
      <c r="K1095" s="964"/>
      <c r="L1095" s="933"/>
      <c r="M1095" s="922"/>
      <c r="N1095" s="940">
        <v>0.2</v>
      </c>
      <c r="O1095" s="940">
        <v>0.2</v>
      </c>
      <c r="P1095" s="940">
        <v>0.17599999999999999</v>
      </c>
      <c r="Q1095" s="1054">
        <v>391.77000000000004</v>
      </c>
      <c r="R1095" s="869"/>
      <c r="S1095" s="951"/>
    </row>
    <row r="1096" spans="1:19" ht="15">
      <c r="A1096" s="275"/>
      <c r="B1096" s="864"/>
      <c r="C1096" s="886"/>
      <c r="D1096" s="892" t="s">
        <v>204</v>
      </c>
      <c r="E1096" s="899"/>
      <c r="F1096" s="865"/>
      <c r="G1096" s="910"/>
      <c r="H1096" s="910"/>
      <c r="I1096" s="910"/>
      <c r="J1096" s="932"/>
      <c r="K1096" s="965"/>
      <c r="L1096" s="932"/>
      <c r="M1096" s="923"/>
      <c r="N1096" s="939">
        <v>1.2999999999999992</v>
      </c>
      <c r="O1096" s="939">
        <v>1.1999999999999993</v>
      </c>
      <c r="P1096" s="939"/>
      <c r="Q1096" s="1053">
        <v>3717.2880000000005</v>
      </c>
      <c r="R1096" s="866"/>
      <c r="S1096" s="952"/>
    </row>
    <row r="1097" spans="1:19" ht="15">
      <c r="A1097" s="275"/>
      <c r="B1097" s="864"/>
      <c r="C1097" s="883" t="s">
        <v>2070</v>
      </c>
      <c r="D1097" s="868"/>
      <c r="E1097" s="901"/>
      <c r="F1097" s="868"/>
      <c r="G1097" s="912"/>
      <c r="H1097" s="912"/>
      <c r="I1097" s="912"/>
      <c r="J1097" s="933"/>
      <c r="K1097" s="964"/>
      <c r="L1097" s="933"/>
      <c r="M1097" s="922"/>
      <c r="N1097" s="940">
        <v>1.2999999999999992</v>
      </c>
      <c r="O1097" s="940">
        <v>1.1999999999999993</v>
      </c>
      <c r="P1097" s="940"/>
      <c r="Q1097" s="1054">
        <v>3717.2880000000005</v>
      </c>
      <c r="R1097" s="869"/>
      <c r="S1097" s="951"/>
    </row>
    <row r="1098" spans="1:19" ht="14.25">
      <c r="A1098" s="275"/>
      <c r="B1098" s="864"/>
      <c r="C1098" s="884" t="s">
        <v>2125</v>
      </c>
      <c r="D1098" s="867" t="s">
        <v>167</v>
      </c>
      <c r="E1098" s="898" t="s">
        <v>855</v>
      </c>
      <c r="F1098" s="867"/>
      <c r="G1098" s="909" t="s">
        <v>170</v>
      </c>
      <c r="H1098" s="910" t="s">
        <v>170</v>
      </c>
      <c r="I1098" s="909" t="s">
        <v>171</v>
      </c>
      <c r="J1098" s="932" t="s">
        <v>172</v>
      </c>
      <c r="K1098" s="962" t="s">
        <v>173</v>
      </c>
      <c r="L1098" s="932" t="s">
        <v>856</v>
      </c>
      <c r="M1098" s="920" t="s">
        <v>857</v>
      </c>
      <c r="N1098" s="939">
        <v>6.915</v>
      </c>
      <c r="O1098" s="939">
        <v>5.6900000000000013</v>
      </c>
      <c r="P1098" s="939"/>
      <c r="Q1098" s="1053">
        <v>3087.8410000000003</v>
      </c>
      <c r="R1098" s="866"/>
      <c r="S1098" s="952"/>
    </row>
    <row r="1099" spans="1:19" ht="14.25">
      <c r="A1099" s="275"/>
      <c r="B1099" s="864"/>
      <c r="C1099" s="884"/>
      <c r="D1099" s="865"/>
      <c r="E1099" s="896"/>
      <c r="F1099" s="865"/>
      <c r="G1099" s="911"/>
      <c r="H1099" s="910"/>
      <c r="I1099" s="911"/>
      <c r="J1099" s="932"/>
      <c r="K1099" s="963"/>
      <c r="L1099" s="932"/>
      <c r="M1099" s="921"/>
      <c r="N1099" s="939"/>
      <c r="O1099" s="939"/>
      <c r="P1099" s="939"/>
      <c r="Q1099" s="1053"/>
      <c r="R1099" s="866" t="s">
        <v>178</v>
      </c>
      <c r="S1099" s="952">
        <v>235460</v>
      </c>
    </row>
    <row r="1100" spans="1:19" ht="15">
      <c r="A1100" s="275"/>
      <c r="B1100" s="864"/>
      <c r="C1100" s="884"/>
      <c r="D1100" s="865"/>
      <c r="E1100" s="897" t="s">
        <v>858</v>
      </c>
      <c r="F1100" s="868"/>
      <c r="G1100" s="912"/>
      <c r="H1100" s="912"/>
      <c r="I1100" s="912"/>
      <c r="J1100" s="933"/>
      <c r="K1100" s="964"/>
      <c r="L1100" s="933"/>
      <c r="M1100" s="922"/>
      <c r="N1100" s="940">
        <v>6.915</v>
      </c>
      <c r="O1100" s="940">
        <v>5.6900000000000013</v>
      </c>
      <c r="P1100" s="940">
        <v>5.29</v>
      </c>
      <c r="Q1100" s="1054">
        <v>3087.8410000000003</v>
      </c>
      <c r="R1100" s="869"/>
      <c r="S1100" s="951"/>
    </row>
    <row r="1101" spans="1:19" ht="14.25">
      <c r="A1101" s="275"/>
      <c r="B1101" s="864"/>
      <c r="C1101" s="884"/>
      <c r="D1101" s="865"/>
      <c r="E1101" s="898" t="s">
        <v>859</v>
      </c>
      <c r="F1101" s="867"/>
      <c r="G1101" s="909" t="s">
        <v>170</v>
      </c>
      <c r="H1101" s="910" t="s">
        <v>170</v>
      </c>
      <c r="I1101" s="909" t="s">
        <v>171</v>
      </c>
      <c r="J1101" s="932" t="s">
        <v>172</v>
      </c>
      <c r="K1101" s="962" t="s">
        <v>173</v>
      </c>
      <c r="L1101" s="932" t="s">
        <v>857</v>
      </c>
      <c r="M1101" s="920" t="s">
        <v>860</v>
      </c>
      <c r="N1101" s="939">
        <v>1.45</v>
      </c>
      <c r="O1101" s="939">
        <v>1.2</v>
      </c>
      <c r="P1101" s="939"/>
      <c r="Q1101" s="1053">
        <v>3829.2709999999997</v>
      </c>
      <c r="R1101" s="866"/>
      <c r="S1101" s="952"/>
    </row>
    <row r="1102" spans="1:19" ht="14.25">
      <c r="A1102" s="275"/>
      <c r="B1102" s="864"/>
      <c r="C1102" s="884"/>
      <c r="D1102" s="865"/>
      <c r="E1102" s="896"/>
      <c r="F1102" s="865"/>
      <c r="G1102" s="911"/>
      <c r="H1102" s="910"/>
      <c r="I1102" s="911"/>
      <c r="J1102" s="932"/>
      <c r="K1102" s="963"/>
      <c r="L1102" s="932"/>
      <c r="M1102" s="921"/>
      <c r="N1102" s="939"/>
      <c r="O1102" s="939"/>
      <c r="P1102" s="939"/>
      <c r="Q1102" s="1053"/>
      <c r="R1102" s="866" t="s">
        <v>178</v>
      </c>
      <c r="S1102" s="952">
        <v>270964</v>
      </c>
    </row>
    <row r="1103" spans="1:19" ht="15">
      <c r="A1103" s="275"/>
      <c r="B1103" s="864"/>
      <c r="C1103" s="884"/>
      <c r="D1103" s="865"/>
      <c r="E1103" s="897" t="s">
        <v>861</v>
      </c>
      <c r="F1103" s="868"/>
      <c r="G1103" s="912"/>
      <c r="H1103" s="912"/>
      <c r="I1103" s="912"/>
      <c r="J1103" s="933"/>
      <c r="K1103" s="964"/>
      <c r="L1103" s="933"/>
      <c r="M1103" s="922"/>
      <c r="N1103" s="940">
        <v>1.45</v>
      </c>
      <c r="O1103" s="940">
        <v>1.2</v>
      </c>
      <c r="P1103" s="940">
        <v>1.17</v>
      </c>
      <c r="Q1103" s="1054">
        <v>3829.2709999999997</v>
      </c>
      <c r="R1103" s="869"/>
      <c r="S1103" s="951"/>
    </row>
    <row r="1104" spans="1:19" ht="15">
      <c r="A1104" s="275"/>
      <c r="B1104" s="864"/>
      <c r="C1104" s="884"/>
      <c r="D1104" s="892" t="s">
        <v>191</v>
      </c>
      <c r="E1104" s="899"/>
      <c r="F1104" s="865"/>
      <c r="G1104" s="910"/>
      <c r="H1104" s="910"/>
      <c r="I1104" s="910"/>
      <c r="J1104" s="932"/>
      <c r="K1104" s="965"/>
      <c r="L1104" s="932"/>
      <c r="M1104" s="923"/>
      <c r="N1104" s="939">
        <v>8.365000000000002</v>
      </c>
      <c r="O1104" s="939">
        <v>6.889999999999997</v>
      </c>
      <c r="P1104" s="939"/>
      <c r="Q1104" s="1053">
        <v>6917.1120000000001</v>
      </c>
      <c r="R1104" s="866"/>
      <c r="S1104" s="952"/>
    </row>
    <row r="1105" spans="1:19" ht="14.25">
      <c r="A1105" s="275"/>
      <c r="B1105" s="864"/>
      <c r="C1105" s="884"/>
      <c r="D1105" s="867" t="s">
        <v>192</v>
      </c>
      <c r="E1105" s="900" t="s">
        <v>1871</v>
      </c>
      <c r="F1105" s="867"/>
      <c r="G1105" s="911" t="s">
        <v>194</v>
      </c>
      <c r="H1105" s="910" t="s">
        <v>194</v>
      </c>
      <c r="I1105" s="911" t="s">
        <v>171</v>
      </c>
      <c r="J1105" s="932" t="s">
        <v>172</v>
      </c>
      <c r="K1105" s="963" t="s">
        <v>173</v>
      </c>
      <c r="L1105" s="932" t="s">
        <v>857</v>
      </c>
      <c r="M1105" s="921" t="s">
        <v>857</v>
      </c>
      <c r="N1105" s="939">
        <v>1.72</v>
      </c>
      <c r="O1105" s="939">
        <v>1.6499999999999997</v>
      </c>
      <c r="P1105" s="939"/>
      <c r="Q1105" s="1053">
        <v>5901.4569999999994</v>
      </c>
      <c r="R1105" s="866"/>
      <c r="S1105" s="952"/>
    </row>
    <row r="1106" spans="1:19" ht="15">
      <c r="A1106" s="275"/>
      <c r="B1106" s="864"/>
      <c r="C1106" s="884"/>
      <c r="D1106" s="865"/>
      <c r="E1106" s="897" t="s">
        <v>1872</v>
      </c>
      <c r="F1106" s="868"/>
      <c r="G1106" s="912"/>
      <c r="H1106" s="912"/>
      <c r="I1106" s="912"/>
      <c r="J1106" s="933"/>
      <c r="K1106" s="964"/>
      <c r="L1106" s="933"/>
      <c r="M1106" s="922"/>
      <c r="N1106" s="940">
        <v>1.72</v>
      </c>
      <c r="O1106" s="940">
        <v>1.6499999999999997</v>
      </c>
      <c r="P1106" s="940">
        <v>1.72</v>
      </c>
      <c r="Q1106" s="1054">
        <v>5901.4569999999994</v>
      </c>
      <c r="R1106" s="869"/>
      <c r="S1106" s="951"/>
    </row>
    <row r="1107" spans="1:19" ht="15">
      <c r="A1107" s="275"/>
      <c r="B1107" s="864"/>
      <c r="C1107" s="886"/>
      <c r="D1107" s="892" t="s">
        <v>204</v>
      </c>
      <c r="E1107" s="899"/>
      <c r="F1107" s="865"/>
      <c r="G1107" s="910"/>
      <c r="H1107" s="910"/>
      <c r="I1107" s="910"/>
      <c r="J1107" s="932"/>
      <c r="K1107" s="965"/>
      <c r="L1107" s="932"/>
      <c r="M1107" s="923"/>
      <c r="N1107" s="939">
        <v>1.72</v>
      </c>
      <c r="O1107" s="939">
        <v>1.6499999999999997</v>
      </c>
      <c r="P1107" s="939"/>
      <c r="Q1107" s="1053">
        <v>5901.4569999999994</v>
      </c>
      <c r="R1107" s="866"/>
      <c r="S1107" s="952"/>
    </row>
    <row r="1108" spans="1:19" ht="15">
      <c r="A1108" s="275"/>
      <c r="B1108" s="864"/>
      <c r="C1108" s="883" t="s">
        <v>2126</v>
      </c>
      <c r="D1108" s="868"/>
      <c r="E1108" s="901"/>
      <c r="F1108" s="868"/>
      <c r="G1108" s="912"/>
      <c r="H1108" s="912"/>
      <c r="I1108" s="912"/>
      <c r="J1108" s="933"/>
      <c r="K1108" s="964"/>
      <c r="L1108" s="933"/>
      <c r="M1108" s="922"/>
      <c r="N1108" s="940">
        <v>10.084999999999994</v>
      </c>
      <c r="O1108" s="940">
        <v>8.5399999999999956</v>
      </c>
      <c r="P1108" s="940"/>
      <c r="Q1108" s="1054">
        <v>12818.568999999998</v>
      </c>
      <c r="R1108" s="869"/>
      <c r="S1108" s="951"/>
    </row>
    <row r="1109" spans="1:19" ht="14.25">
      <c r="A1109" s="275"/>
      <c r="B1109" s="864"/>
      <c r="C1109" s="884" t="s">
        <v>2127</v>
      </c>
      <c r="D1109" s="867" t="s">
        <v>167</v>
      </c>
      <c r="E1109" s="898" t="s">
        <v>881</v>
      </c>
      <c r="F1109" s="867"/>
      <c r="G1109" s="909" t="s">
        <v>368</v>
      </c>
      <c r="H1109" s="910" t="s">
        <v>368</v>
      </c>
      <c r="I1109" s="909" t="s">
        <v>171</v>
      </c>
      <c r="J1109" s="932" t="s">
        <v>172</v>
      </c>
      <c r="K1109" s="962" t="s">
        <v>173</v>
      </c>
      <c r="L1109" s="932" t="s">
        <v>850</v>
      </c>
      <c r="M1109" s="920" t="s">
        <v>882</v>
      </c>
      <c r="N1109" s="939">
        <v>1.25</v>
      </c>
      <c r="O1109" s="939">
        <v>1.25</v>
      </c>
      <c r="P1109" s="939"/>
      <c r="Q1109" s="1053">
        <v>155.28399999999996</v>
      </c>
      <c r="R1109" s="866"/>
      <c r="S1109" s="952"/>
    </row>
    <row r="1110" spans="1:19" ht="14.25">
      <c r="A1110" s="275"/>
      <c r="B1110" s="864"/>
      <c r="C1110" s="884"/>
      <c r="D1110" s="865"/>
      <c r="E1110" s="896"/>
      <c r="F1110" s="865"/>
      <c r="G1110" s="911"/>
      <c r="H1110" s="910"/>
      <c r="I1110" s="911"/>
      <c r="J1110" s="932"/>
      <c r="K1110" s="963"/>
      <c r="L1110" s="932"/>
      <c r="M1110" s="921"/>
      <c r="N1110" s="939"/>
      <c r="O1110" s="939"/>
      <c r="P1110" s="939"/>
      <c r="Q1110" s="1053"/>
      <c r="R1110" s="866" t="s">
        <v>864</v>
      </c>
      <c r="S1110" s="952">
        <v>845</v>
      </c>
    </row>
    <row r="1111" spans="1:19" ht="15">
      <c r="A1111" s="275"/>
      <c r="B1111" s="864"/>
      <c r="C1111" s="884"/>
      <c r="D1111" s="865"/>
      <c r="E1111" s="897" t="s">
        <v>883</v>
      </c>
      <c r="F1111" s="868"/>
      <c r="G1111" s="912"/>
      <c r="H1111" s="912"/>
      <c r="I1111" s="912"/>
      <c r="J1111" s="933"/>
      <c r="K1111" s="964"/>
      <c r="L1111" s="933"/>
      <c r="M1111" s="922"/>
      <c r="N1111" s="940">
        <v>1.25</v>
      </c>
      <c r="O1111" s="940">
        <v>1.25</v>
      </c>
      <c r="P1111" s="940">
        <v>0.99</v>
      </c>
      <c r="Q1111" s="1054">
        <v>155.28399999999996</v>
      </c>
      <c r="R1111" s="869"/>
      <c r="S1111" s="951"/>
    </row>
    <row r="1112" spans="1:19" ht="14.25">
      <c r="A1112" s="275"/>
      <c r="B1112" s="864"/>
      <c r="C1112" s="884"/>
      <c r="D1112" s="865"/>
      <c r="E1112" s="898" t="s">
        <v>884</v>
      </c>
      <c r="F1112" s="867"/>
      <c r="G1112" s="909" t="s">
        <v>368</v>
      </c>
      <c r="H1112" s="910" t="s">
        <v>368</v>
      </c>
      <c r="I1112" s="909" t="s">
        <v>171</v>
      </c>
      <c r="J1112" s="932" t="s">
        <v>172</v>
      </c>
      <c r="K1112" s="962" t="s">
        <v>173</v>
      </c>
      <c r="L1112" s="932" t="s">
        <v>850</v>
      </c>
      <c r="M1112" s="920" t="s">
        <v>882</v>
      </c>
      <c r="N1112" s="939">
        <v>1.25</v>
      </c>
      <c r="O1112" s="939">
        <v>1.25</v>
      </c>
      <c r="P1112" s="939"/>
      <c r="Q1112" s="1053">
        <v>86.774000000000001</v>
      </c>
      <c r="R1112" s="866"/>
      <c r="S1112" s="952"/>
    </row>
    <row r="1113" spans="1:19" ht="14.25">
      <c r="A1113" s="275"/>
      <c r="B1113" s="864"/>
      <c r="C1113" s="884"/>
      <c r="D1113" s="865"/>
      <c r="E1113" s="896"/>
      <c r="F1113" s="865"/>
      <c r="G1113" s="911"/>
      <c r="H1113" s="910"/>
      <c r="I1113" s="911"/>
      <c r="J1113" s="932"/>
      <c r="K1113" s="963"/>
      <c r="L1113" s="932"/>
      <c r="M1113" s="921"/>
      <c r="N1113" s="939"/>
      <c r="O1113" s="939"/>
      <c r="P1113" s="939"/>
      <c r="Q1113" s="1053"/>
      <c r="R1113" s="866" t="s">
        <v>864</v>
      </c>
      <c r="S1113" s="952">
        <v>509</v>
      </c>
    </row>
    <row r="1114" spans="1:19" ht="15">
      <c r="A1114" s="275"/>
      <c r="B1114" s="864"/>
      <c r="C1114" s="884"/>
      <c r="D1114" s="865"/>
      <c r="E1114" s="897" t="s">
        <v>885</v>
      </c>
      <c r="F1114" s="868"/>
      <c r="G1114" s="912"/>
      <c r="H1114" s="912"/>
      <c r="I1114" s="912"/>
      <c r="J1114" s="933"/>
      <c r="K1114" s="964"/>
      <c r="L1114" s="933"/>
      <c r="M1114" s="922"/>
      <c r="N1114" s="940">
        <v>1.25</v>
      </c>
      <c r="O1114" s="940">
        <v>1.25</v>
      </c>
      <c r="P1114" s="940">
        <v>1.1200000000000001</v>
      </c>
      <c r="Q1114" s="1054">
        <v>86.774000000000001</v>
      </c>
      <c r="R1114" s="869"/>
      <c r="S1114" s="951"/>
    </row>
    <row r="1115" spans="1:19" ht="14.25">
      <c r="A1115" s="275"/>
      <c r="B1115" s="864"/>
      <c r="C1115" s="884"/>
      <c r="D1115" s="865"/>
      <c r="E1115" s="898" t="s">
        <v>886</v>
      </c>
      <c r="F1115" s="867"/>
      <c r="G1115" s="909" t="s">
        <v>368</v>
      </c>
      <c r="H1115" s="910" t="s">
        <v>368</v>
      </c>
      <c r="I1115" s="909" t="s">
        <v>171</v>
      </c>
      <c r="J1115" s="932" t="s">
        <v>172</v>
      </c>
      <c r="K1115" s="962" t="s">
        <v>173</v>
      </c>
      <c r="L1115" s="932" t="s">
        <v>850</v>
      </c>
      <c r="M1115" s="920" t="s">
        <v>882</v>
      </c>
      <c r="N1115" s="939">
        <v>3</v>
      </c>
      <c r="O1115" s="939">
        <v>2.5</v>
      </c>
      <c r="P1115" s="939"/>
      <c r="Q1115" s="1053">
        <v>427.82600000000008</v>
      </c>
      <c r="R1115" s="866"/>
      <c r="S1115" s="952"/>
    </row>
    <row r="1116" spans="1:19" ht="14.25">
      <c r="A1116" s="275"/>
      <c r="B1116" s="864"/>
      <c r="C1116" s="884"/>
      <c r="D1116" s="865"/>
      <c r="E1116" s="896"/>
      <c r="F1116" s="865"/>
      <c r="G1116" s="911"/>
      <c r="H1116" s="910"/>
      <c r="I1116" s="911"/>
      <c r="J1116" s="932"/>
      <c r="K1116" s="963"/>
      <c r="L1116" s="932"/>
      <c r="M1116" s="921"/>
      <c r="N1116" s="939"/>
      <c r="O1116" s="939"/>
      <c r="P1116" s="939"/>
      <c r="Q1116" s="1053"/>
      <c r="R1116" s="866" t="s">
        <v>864</v>
      </c>
      <c r="S1116" s="952">
        <v>2197</v>
      </c>
    </row>
    <row r="1117" spans="1:19" ht="15">
      <c r="A1117" s="275"/>
      <c r="B1117" s="864"/>
      <c r="C1117" s="884"/>
      <c r="D1117" s="865"/>
      <c r="E1117" s="897" t="s">
        <v>887</v>
      </c>
      <c r="F1117" s="868"/>
      <c r="G1117" s="912"/>
      <c r="H1117" s="912"/>
      <c r="I1117" s="912"/>
      <c r="J1117" s="933"/>
      <c r="K1117" s="964"/>
      <c r="L1117" s="933"/>
      <c r="M1117" s="922"/>
      <c r="N1117" s="940">
        <v>3</v>
      </c>
      <c r="O1117" s="940">
        <v>2.5</v>
      </c>
      <c r="P1117" s="940">
        <v>1.86</v>
      </c>
      <c r="Q1117" s="1054">
        <v>427.82600000000008</v>
      </c>
      <c r="R1117" s="869"/>
      <c r="S1117" s="951"/>
    </row>
    <row r="1118" spans="1:19" ht="14.25">
      <c r="A1118" s="275"/>
      <c r="B1118" s="864"/>
      <c r="C1118" s="884"/>
      <c r="D1118" s="865"/>
      <c r="E1118" s="898" t="s">
        <v>888</v>
      </c>
      <c r="F1118" s="867"/>
      <c r="G1118" s="909" t="s">
        <v>368</v>
      </c>
      <c r="H1118" s="910" t="s">
        <v>368</v>
      </c>
      <c r="I1118" s="909" t="s">
        <v>171</v>
      </c>
      <c r="J1118" s="932" t="s">
        <v>172</v>
      </c>
      <c r="K1118" s="962" t="s">
        <v>173</v>
      </c>
      <c r="L1118" s="932" t="s">
        <v>850</v>
      </c>
      <c r="M1118" s="920" t="s">
        <v>882</v>
      </c>
      <c r="N1118" s="939">
        <v>3</v>
      </c>
      <c r="O1118" s="939">
        <v>2.5</v>
      </c>
      <c r="P1118" s="939"/>
      <c r="Q1118" s="1053">
        <v>4.5</v>
      </c>
      <c r="R1118" s="866"/>
      <c r="S1118" s="952"/>
    </row>
    <row r="1119" spans="1:19" ht="14.25">
      <c r="A1119" s="275"/>
      <c r="B1119" s="864"/>
      <c r="C1119" s="884"/>
      <c r="D1119" s="865"/>
      <c r="E1119" s="896"/>
      <c r="F1119" s="865"/>
      <c r="G1119" s="911"/>
      <c r="H1119" s="910"/>
      <c r="I1119" s="911"/>
      <c r="J1119" s="932"/>
      <c r="K1119" s="963"/>
      <c r="L1119" s="932"/>
      <c r="M1119" s="921"/>
      <c r="N1119" s="939"/>
      <c r="O1119" s="939"/>
      <c r="P1119" s="939"/>
      <c r="Q1119" s="1053"/>
      <c r="R1119" s="866" t="s">
        <v>864</v>
      </c>
      <c r="S1119" s="952">
        <v>24</v>
      </c>
    </row>
    <row r="1120" spans="1:19" ht="15">
      <c r="A1120" s="275"/>
      <c r="B1120" s="864"/>
      <c r="C1120" s="884"/>
      <c r="D1120" s="865"/>
      <c r="E1120" s="897" t="s">
        <v>889</v>
      </c>
      <c r="F1120" s="868"/>
      <c r="G1120" s="912"/>
      <c r="H1120" s="912"/>
      <c r="I1120" s="912"/>
      <c r="J1120" s="933"/>
      <c r="K1120" s="964"/>
      <c r="L1120" s="933"/>
      <c r="M1120" s="922"/>
      <c r="N1120" s="940">
        <v>3</v>
      </c>
      <c r="O1120" s="940">
        <v>2.5</v>
      </c>
      <c r="P1120" s="940">
        <v>1.1000000000000001</v>
      </c>
      <c r="Q1120" s="1054">
        <v>4.5</v>
      </c>
      <c r="R1120" s="869"/>
      <c r="S1120" s="951"/>
    </row>
    <row r="1121" spans="1:19" ht="14.25">
      <c r="A1121" s="275"/>
      <c r="B1121" s="864"/>
      <c r="C1121" s="884"/>
      <c r="D1121" s="865"/>
      <c r="E1121" s="898" t="s">
        <v>890</v>
      </c>
      <c r="F1121" s="867"/>
      <c r="G1121" s="909" t="s">
        <v>170</v>
      </c>
      <c r="H1121" s="910" t="s">
        <v>170</v>
      </c>
      <c r="I1121" s="909" t="s">
        <v>171</v>
      </c>
      <c r="J1121" s="932" t="s">
        <v>172</v>
      </c>
      <c r="K1121" s="962" t="s">
        <v>173</v>
      </c>
      <c r="L1121" s="932" t="s">
        <v>850</v>
      </c>
      <c r="M1121" s="920" t="s">
        <v>882</v>
      </c>
      <c r="N1121" s="939">
        <v>0.80000000000000016</v>
      </c>
      <c r="O1121" s="939">
        <v>0.80000000000000016</v>
      </c>
      <c r="P1121" s="939"/>
      <c r="Q1121" s="1053">
        <v>376.94000000000005</v>
      </c>
      <c r="R1121" s="866"/>
      <c r="S1121" s="952"/>
    </row>
    <row r="1122" spans="1:19" ht="14.25">
      <c r="A1122" s="275"/>
      <c r="B1122" s="864"/>
      <c r="C1122" s="884"/>
      <c r="D1122" s="865"/>
      <c r="E1122" s="896"/>
      <c r="F1122" s="865"/>
      <c r="G1122" s="911"/>
      <c r="H1122" s="910"/>
      <c r="I1122" s="911"/>
      <c r="J1122" s="932"/>
      <c r="K1122" s="963"/>
      <c r="L1122" s="932"/>
      <c r="M1122" s="921"/>
      <c r="N1122" s="939"/>
      <c r="O1122" s="939"/>
      <c r="P1122" s="939"/>
      <c r="Q1122" s="1053"/>
      <c r="R1122" s="866" t="s">
        <v>178</v>
      </c>
      <c r="S1122" s="952">
        <v>28505</v>
      </c>
    </row>
    <row r="1123" spans="1:19" ht="15">
      <c r="A1123" s="275"/>
      <c r="B1123" s="864"/>
      <c r="C1123" s="884"/>
      <c r="D1123" s="865"/>
      <c r="E1123" s="897" t="s">
        <v>891</v>
      </c>
      <c r="F1123" s="868"/>
      <c r="G1123" s="912"/>
      <c r="H1123" s="912"/>
      <c r="I1123" s="912"/>
      <c r="J1123" s="933"/>
      <c r="K1123" s="964"/>
      <c r="L1123" s="933"/>
      <c r="M1123" s="922"/>
      <c r="N1123" s="940">
        <v>0.80000000000000016</v>
      </c>
      <c r="O1123" s="940">
        <v>0.80000000000000016</v>
      </c>
      <c r="P1123" s="940">
        <v>0.8</v>
      </c>
      <c r="Q1123" s="1054">
        <v>376.94000000000005</v>
      </c>
      <c r="R1123" s="869"/>
      <c r="S1123" s="951"/>
    </row>
    <row r="1124" spans="1:19" ht="14.25">
      <c r="A1124" s="275"/>
      <c r="B1124" s="864"/>
      <c r="C1124" s="884"/>
      <c r="D1124" s="865"/>
      <c r="E1124" s="898" t="s">
        <v>1968</v>
      </c>
      <c r="F1124" s="867"/>
      <c r="G1124" s="909" t="s">
        <v>368</v>
      </c>
      <c r="H1124" s="910" t="s">
        <v>368</v>
      </c>
      <c r="I1124" s="909" t="s">
        <v>171</v>
      </c>
      <c r="J1124" s="932" t="s">
        <v>172</v>
      </c>
      <c r="K1124" s="962" t="s">
        <v>173</v>
      </c>
      <c r="L1124" s="932" t="s">
        <v>850</v>
      </c>
      <c r="M1124" s="920" t="s">
        <v>882</v>
      </c>
      <c r="N1124" s="939">
        <v>10</v>
      </c>
      <c r="O1124" s="939">
        <v>10</v>
      </c>
      <c r="P1124" s="939"/>
      <c r="Q1124" s="1053">
        <v>30412.951999999997</v>
      </c>
      <c r="R1124" s="866"/>
      <c r="S1124" s="952"/>
    </row>
    <row r="1125" spans="1:19" ht="14.25">
      <c r="A1125" s="275"/>
      <c r="B1125" s="864"/>
      <c r="C1125" s="884"/>
      <c r="D1125" s="865"/>
      <c r="E1125" s="896"/>
      <c r="F1125" s="865"/>
      <c r="G1125" s="911"/>
      <c r="H1125" s="910"/>
      <c r="I1125" s="911"/>
      <c r="J1125" s="932"/>
      <c r="K1125" s="963"/>
      <c r="L1125" s="932"/>
      <c r="M1125" s="921"/>
      <c r="N1125" s="939"/>
      <c r="O1125" s="939"/>
      <c r="P1125" s="939"/>
      <c r="Q1125" s="1053"/>
      <c r="R1125" s="866" t="s">
        <v>864</v>
      </c>
      <c r="S1125" s="952">
        <v>156213</v>
      </c>
    </row>
    <row r="1126" spans="1:19" ht="15">
      <c r="A1126" s="275"/>
      <c r="B1126" s="864"/>
      <c r="C1126" s="884"/>
      <c r="D1126" s="865"/>
      <c r="E1126" s="897" t="s">
        <v>1969</v>
      </c>
      <c r="F1126" s="868"/>
      <c r="G1126" s="912"/>
      <c r="H1126" s="912"/>
      <c r="I1126" s="912"/>
      <c r="J1126" s="933"/>
      <c r="K1126" s="964"/>
      <c r="L1126" s="933"/>
      <c r="M1126" s="922"/>
      <c r="N1126" s="940">
        <v>10</v>
      </c>
      <c r="O1126" s="940">
        <v>10</v>
      </c>
      <c r="P1126" s="940">
        <v>10</v>
      </c>
      <c r="Q1126" s="1054">
        <v>30412.951999999997</v>
      </c>
      <c r="R1126" s="869"/>
      <c r="S1126" s="951"/>
    </row>
    <row r="1127" spans="1:19" ht="15">
      <c r="A1127" s="275"/>
      <c r="B1127" s="864"/>
      <c r="C1127" s="886"/>
      <c r="D1127" s="892" t="s">
        <v>191</v>
      </c>
      <c r="E1127" s="899"/>
      <c r="F1127" s="865"/>
      <c r="G1127" s="910"/>
      <c r="H1127" s="910"/>
      <c r="I1127" s="910"/>
      <c r="J1127" s="932"/>
      <c r="K1127" s="965"/>
      <c r="L1127" s="932"/>
      <c r="M1127" s="923"/>
      <c r="N1127" s="939">
        <v>19.299999999999997</v>
      </c>
      <c r="O1127" s="939">
        <v>18.299999999999997</v>
      </c>
      <c r="P1127" s="939"/>
      <c r="Q1127" s="1053">
        <v>31464.275999999998</v>
      </c>
      <c r="R1127" s="866"/>
      <c r="S1127" s="952"/>
    </row>
    <row r="1128" spans="1:19" ht="15">
      <c r="A1128" s="275"/>
      <c r="B1128" s="864"/>
      <c r="C1128" s="883" t="s">
        <v>2128</v>
      </c>
      <c r="D1128" s="868"/>
      <c r="E1128" s="901"/>
      <c r="F1128" s="868"/>
      <c r="G1128" s="912"/>
      <c r="H1128" s="912"/>
      <c r="I1128" s="912"/>
      <c r="J1128" s="933"/>
      <c r="K1128" s="964"/>
      <c r="L1128" s="933"/>
      <c r="M1128" s="922"/>
      <c r="N1128" s="940">
        <v>19.299999999999997</v>
      </c>
      <c r="O1128" s="940">
        <v>18.299999999999997</v>
      </c>
      <c r="P1128" s="940"/>
      <c r="Q1128" s="1054">
        <v>31464.275999999998</v>
      </c>
      <c r="R1128" s="869"/>
      <c r="S1128" s="951"/>
    </row>
    <row r="1129" spans="1:19" ht="14.25">
      <c r="A1129" s="275"/>
      <c r="B1129" s="864"/>
      <c r="C1129" s="884" t="s">
        <v>2081</v>
      </c>
      <c r="D1129" s="867" t="s">
        <v>167</v>
      </c>
      <c r="E1129" s="900" t="s">
        <v>849</v>
      </c>
      <c r="F1129" s="867"/>
      <c r="G1129" s="911" t="s">
        <v>170</v>
      </c>
      <c r="H1129" s="910" t="s">
        <v>170</v>
      </c>
      <c r="I1129" s="911" t="s">
        <v>176</v>
      </c>
      <c r="J1129" s="932" t="s">
        <v>172</v>
      </c>
      <c r="K1129" s="963" t="s">
        <v>177</v>
      </c>
      <c r="L1129" s="932" t="s">
        <v>850</v>
      </c>
      <c r="M1129" s="921" t="s">
        <v>850</v>
      </c>
      <c r="N1129" s="939">
        <v>0.79999999999999993</v>
      </c>
      <c r="O1129" s="939">
        <v>0</v>
      </c>
      <c r="P1129" s="939"/>
      <c r="Q1129" s="1053">
        <v>0</v>
      </c>
      <c r="R1129" s="866"/>
      <c r="S1129" s="952"/>
    </row>
    <row r="1130" spans="1:19" ht="15">
      <c r="A1130" s="275"/>
      <c r="B1130" s="864"/>
      <c r="C1130" s="884"/>
      <c r="D1130" s="865"/>
      <c r="E1130" s="897" t="s">
        <v>851</v>
      </c>
      <c r="F1130" s="868"/>
      <c r="G1130" s="912"/>
      <c r="H1130" s="912"/>
      <c r="I1130" s="912"/>
      <c r="J1130" s="933"/>
      <c r="K1130" s="964"/>
      <c r="L1130" s="933"/>
      <c r="M1130" s="922"/>
      <c r="N1130" s="940">
        <v>0.79999999999999993</v>
      </c>
      <c r="O1130" s="940">
        <v>0</v>
      </c>
      <c r="P1130" s="940">
        <v>0</v>
      </c>
      <c r="Q1130" s="1054">
        <v>0</v>
      </c>
      <c r="R1130" s="869"/>
      <c r="S1130" s="951"/>
    </row>
    <row r="1131" spans="1:19" ht="15">
      <c r="A1131" s="275"/>
      <c r="B1131" s="864"/>
      <c r="C1131" s="886"/>
      <c r="D1131" s="892" t="s">
        <v>191</v>
      </c>
      <c r="E1131" s="899"/>
      <c r="F1131" s="865"/>
      <c r="G1131" s="910"/>
      <c r="H1131" s="910"/>
      <c r="I1131" s="910"/>
      <c r="J1131" s="932"/>
      <c r="K1131" s="965"/>
      <c r="L1131" s="932"/>
      <c r="M1131" s="923"/>
      <c r="N1131" s="939">
        <v>0.79999999999999993</v>
      </c>
      <c r="O1131" s="939">
        <v>0</v>
      </c>
      <c r="P1131" s="939"/>
      <c r="Q1131" s="1053">
        <v>0</v>
      </c>
      <c r="R1131" s="866"/>
      <c r="S1131" s="952"/>
    </row>
    <row r="1132" spans="1:19" ht="15">
      <c r="A1132" s="275"/>
      <c r="B1132" s="870"/>
      <c r="C1132" s="883" t="s">
        <v>2082</v>
      </c>
      <c r="D1132" s="868"/>
      <c r="E1132" s="901"/>
      <c r="F1132" s="868"/>
      <c r="G1132" s="912"/>
      <c r="H1132" s="912"/>
      <c r="I1132" s="912"/>
      <c r="J1132" s="933"/>
      <c r="K1132" s="964"/>
      <c r="L1132" s="933"/>
      <c r="M1132" s="922"/>
      <c r="N1132" s="940">
        <v>0.79999999999999993</v>
      </c>
      <c r="O1132" s="940">
        <v>0</v>
      </c>
      <c r="P1132" s="940"/>
      <c r="Q1132" s="1054">
        <v>0</v>
      </c>
      <c r="R1132" s="869"/>
      <c r="S1132" s="951"/>
    </row>
    <row r="1133" spans="1:19" ht="15">
      <c r="A1133" s="275"/>
      <c r="B1133" s="871" t="s">
        <v>926</v>
      </c>
      <c r="C1133" s="887"/>
      <c r="D1133" s="872"/>
      <c r="E1133" s="902"/>
      <c r="F1133" s="872"/>
      <c r="G1133" s="913"/>
      <c r="H1133" s="913"/>
      <c r="I1133" s="913"/>
      <c r="J1133" s="934"/>
      <c r="K1133" s="966"/>
      <c r="L1133" s="934"/>
      <c r="M1133" s="924"/>
      <c r="N1133" s="941">
        <v>226.24700000000053</v>
      </c>
      <c r="O1133" s="941">
        <v>206.62499999999949</v>
      </c>
      <c r="P1133" s="941"/>
      <c r="Q1133" s="1055">
        <v>713287.0162313066</v>
      </c>
      <c r="R1133" s="873"/>
      <c r="S1133" s="953"/>
    </row>
    <row r="1134" spans="1:19" ht="28.5">
      <c r="A1134" s="275"/>
      <c r="B1134" s="874" t="s">
        <v>11</v>
      </c>
      <c r="C1134" s="884" t="s">
        <v>935</v>
      </c>
      <c r="D1134" s="867" t="s">
        <v>167</v>
      </c>
      <c r="E1134" s="898" t="s">
        <v>2129</v>
      </c>
      <c r="F1134" s="867" t="s">
        <v>188</v>
      </c>
      <c r="G1134" s="909" t="s">
        <v>237</v>
      </c>
      <c r="H1134" s="910" t="s">
        <v>237</v>
      </c>
      <c r="I1134" s="909" t="s">
        <v>176</v>
      </c>
      <c r="J1134" s="932" t="s">
        <v>238</v>
      </c>
      <c r="K1134" s="962" t="s">
        <v>173</v>
      </c>
      <c r="L1134" s="932" t="s">
        <v>927</v>
      </c>
      <c r="M1134" s="920" t="s">
        <v>937</v>
      </c>
      <c r="N1134" s="939">
        <v>225</v>
      </c>
      <c r="O1134" s="939">
        <v>215.93000000000004</v>
      </c>
      <c r="P1134" s="939"/>
      <c r="Q1134" s="1053">
        <v>2344.5129999999999</v>
      </c>
      <c r="R1134" s="866"/>
      <c r="S1134" s="952"/>
    </row>
    <row r="1135" spans="1:19" ht="14.25">
      <c r="A1135" s="275"/>
      <c r="B1135" s="864"/>
      <c r="C1135" s="884"/>
      <c r="D1135" s="865"/>
      <c r="E1135" s="895"/>
      <c r="F1135" s="865"/>
      <c r="G1135" s="911"/>
      <c r="H1135" s="910"/>
      <c r="I1135" s="909"/>
      <c r="J1135" s="932"/>
      <c r="K1135" s="962"/>
      <c r="L1135" s="932"/>
      <c r="M1135" s="920"/>
      <c r="N1135" s="939"/>
      <c r="O1135" s="939"/>
      <c r="P1135" s="939"/>
      <c r="Q1135" s="1053"/>
      <c r="R1135" s="866" t="s">
        <v>178</v>
      </c>
      <c r="S1135" s="952">
        <v>192135.24</v>
      </c>
    </row>
    <row r="1136" spans="1:19" ht="14.25">
      <c r="A1136" s="275"/>
      <c r="B1136" s="864"/>
      <c r="C1136" s="884"/>
      <c r="D1136" s="865"/>
      <c r="E1136" s="895"/>
      <c r="F1136" s="867" t="s">
        <v>1976</v>
      </c>
      <c r="G1136" s="909" t="s">
        <v>170</v>
      </c>
      <c r="H1136" s="910" t="s">
        <v>170</v>
      </c>
      <c r="I1136" s="909" t="s">
        <v>176</v>
      </c>
      <c r="J1136" s="932" t="s">
        <v>238</v>
      </c>
      <c r="K1136" s="962" t="s">
        <v>173</v>
      </c>
      <c r="L1136" s="932" t="s">
        <v>927</v>
      </c>
      <c r="M1136" s="920" t="s">
        <v>937</v>
      </c>
      <c r="N1136" s="939">
        <v>2.1900000000000004</v>
      </c>
      <c r="O1136" s="939">
        <v>2.1900000000000004</v>
      </c>
      <c r="P1136" s="939"/>
      <c r="Q1136" s="1053">
        <v>19.536000000000001</v>
      </c>
      <c r="R1136" s="866"/>
      <c r="S1136" s="952"/>
    </row>
    <row r="1137" spans="1:19" ht="14.25">
      <c r="A1137" s="275"/>
      <c r="B1137" s="864"/>
      <c r="C1137" s="884"/>
      <c r="D1137" s="865"/>
      <c r="E1137" s="895"/>
      <c r="F1137" s="865"/>
      <c r="G1137" s="909"/>
      <c r="H1137" s="910"/>
      <c r="I1137" s="909"/>
      <c r="J1137" s="932"/>
      <c r="K1137" s="962"/>
      <c r="L1137" s="932"/>
      <c r="M1137" s="920"/>
      <c r="N1137" s="939"/>
      <c r="O1137" s="939"/>
      <c r="P1137" s="939"/>
      <c r="Q1137" s="1053"/>
      <c r="R1137" s="866" t="s">
        <v>178</v>
      </c>
      <c r="S1137" s="952">
        <v>922.56</v>
      </c>
    </row>
    <row r="1138" spans="1:19" ht="14.25">
      <c r="A1138" s="275"/>
      <c r="B1138" s="864"/>
      <c r="C1138" s="884"/>
      <c r="D1138" s="865"/>
      <c r="E1138" s="895"/>
      <c r="F1138" s="867" t="s">
        <v>1977</v>
      </c>
      <c r="G1138" s="909" t="s">
        <v>170</v>
      </c>
      <c r="H1138" s="910" t="s">
        <v>170</v>
      </c>
      <c r="I1138" s="909" t="s">
        <v>176</v>
      </c>
      <c r="J1138" s="932" t="s">
        <v>238</v>
      </c>
      <c r="K1138" s="962" t="s">
        <v>173</v>
      </c>
      <c r="L1138" s="932" t="s">
        <v>927</v>
      </c>
      <c r="M1138" s="920" t="s">
        <v>937</v>
      </c>
      <c r="N1138" s="939">
        <v>8.44</v>
      </c>
      <c r="O1138" s="939">
        <v>7.9300000000000006</v>
      </c>
      <c r="P1138" s="939"/>
      <c r="Q1138" s="1053">
        <v>143.57899999999998</v>
      </c>
      <c r="R1138" s="866"/>
      <c r="S1138" s="952"/>
    </row>
    <row r="1139" spans="1:19" ht="14.25">
      <c r="A1139" s="275"/>
      <c r="B1139" s="864"/>
      <c r="C1139" s="884"/>
      <c r="D1139" s="865"/>
      <c r="E1139" s="896"/>
      <c r="F1139" s="865"/>
      <c r="G1139" s="911"/>
      <c r="H1139" s="910"/>
      <c r="I1139" s="911"/>
      <c r="J1139" s="932"/>
      <c r="K1139" s="963"/>
      <c r="L1139" s="932"/>
      <c r="M1139" s="921"/>
      <c r="N1139" s="939"/>
      <c r="O1139" s="939"/>
      <c r="P1139" s="939"/>
      <c r="Q1139" s="1053"/>
      <c r="R1139" s="866" t="s">
        <v>178</v>
      </c>
      <c r="S1139" s="952">
        <v>9104.8100000000013</v>
      </c>
    </row>
    <row r="1140" spans="1:19" ht="15">
      <c r="A1140" s="275"/>
      <c r="B1140" s="864"/>
      <c r="C1140" s="884"/>
      <c r="D1140" s="865"/>
      <c r="E1140" s="897" t="s">
        <v>2130</v>
      </c>
      <c r="F1140" s="868"/>
      <c r="G1140" s="912"/>
      <c r="H1140" s="912"/>
      <c r="I1140" s="912"/>
      <c r="J1140" s="933"/>
      <c r="K1140" s="964"/>
      <c r="L1140" s="933"/>
      <c r="M1140" s="922"/>
      <c r="N1140" s="940">
        <v>235.63000000000022</v>
      </c>
      <c r="O1140" s="940">
        <v>226.05000000000004</v>
      </c>
      <c r="P1140" s="940">
        <v>10.44</v>
      </c>
      <c r="Q1140" s="1054">
        <v>2507.6280000000011</v>
      </c>
      <c r="R1140" s="869"/>
      <c r="S1140" s="951"/>
    </row>
    <row r="1141" spans="1:19" ht="15">
      <c r="A1141" s="275"/>
      <c r="B1141" s="864"/>
      <c r="C1141" s="886"/>
      <c r="D1141" s="892" t="s">
        <v>191</v>
      </c>
      <c r="E1141" s="899"/>
      <c r="F1141" s="865"/>
      <c r="G1141" s="910"/>
      <c r="H1141" s="910"/>
      <c r="I1141" s="910"/>
      <c r="J1141" s="932"/>
      <c r="K1141" s="965"/>
      <c r="L1141" s="932"/>
      <c r="M1141" s="923"/>
      <c r="N1141" s="939">
        <v>235.63000000000022</v>
      </c>
      <c r="O1141" s="939">
        <v>226.05000000000004</v>
      </c>
      <c r="P1141" s="939"/>
      <c r="Q1141" s="1053">
        <v>2507.6280000000011</v>
      </c>
      <c r="R1141" s="866"/>
      <c r="S1141" s="952"/>
    </row>
    <row r="1142" spans="1:19" ht="30">
      <c r="A1142" s="275"/>
      <c r="B1142" s="864"/>
      <c r="C1142" s="883" t="s">
        <v>938</v>
      </c>
      <c r="D1142" s="868"/>
      <c r="E1142" s="901"/>
      <c r="F1142" s="868"/>
      <c r="G1142" s="912"/>
      <c r="H1142" s="912"/>
      <c r="I1142" s="912"/>
      <c r="J1142" s="933"/>
      <c r="K1142" s="964"/>
      <c r="L1142" s="933"/>
      <c r="M1142" s="922"/>
      <c r="N1142" s="940">
        <v>235.63000000000022</v>
      </c>
      <c r="O1142" s="940">
        <v>226.05000000000004</v>
      </c>
      <c r="P1142" s="940"/>
      <c r="Q1142" s="1054">
        <v>2507.6280000000011</v>
      </c>
      <c r="R1142" s="869"/>
      <c r="S1142" s="951"/>
    </row>
    <row r="1143" spans="1:19" ht="14.25">
      <c r="A1143" s="275"/>
      <c r="B1143" s="864"/>
      <c r="C1143" s="884" t="s">
        <v>1914</v>
      </c>
      <c r="D1143" s="867" t="s">
        <v>167</v>
      </c>
      <c r="E1143" s="898" t="s">
        <v>939</v>
      </c>
      <c r="F1143" s="867" t="s">
        <v>2271</v>
      </c>
      <c r="G1143" s="909" t="s">
        <v>237</v>
      </c>
      <c r="H1143" s="910" t="s">
        <v>237</v>
      </c>
      <c r="I1143" s="909" t="s">
        <v>176</v>
      </c>
      <c r="J1143" s="932" t="s">
        <v>238</v>
      </c>
      <c r="K1143" s="962" t="s">
        <v>173</v>
      </c>
      <c r="L1143" s="932" t="s">
        <v>927</v>
      </c>
      <c r="M1143" s="920" t="s">
        <v>940</v>
      </c>
      <c r="N1143" s="939">
        <v>181.30000000000007</v>
      </c>
      <c r="O1143" s="939">
        <v>177.99899999999994</v>
      </c>
      <c r="P1143" s="939"/>
      <c r="Q1143" s="1053">
        <v>1293.1199999999999</v>
      </c>
      <c r="R1143" s="866"/>
      <c r="S1143" s="952"/>
    </row>
    <row r="1144" spans="1:19" ht="14.25">
      <c r="A1144" s="275"/>
      <c r="B1144" s="864"/>
      <c r="C1144" s="884"/>
      <c r="D1144" s="865"/>
      <c r="E1144" s="896"/>
      <c r="F1144" s="865"/>
      <c r="G1144" s="911"/>
      <c r="H1144" s="910"/>
      <c r="I1144" s="911"/>
      <c r="J1144" s="932"/>
      <c r="K1144" s="963"/>
      <c r="L1144" s="932"/>
      <c r="M1144" s="921"/>
      <c r="N1144" s="939"/>
      <c r="O1144" s="939"/>
      <c r="P1144" s="939"/>
      <c r="Q1144" s="1053"/>
      <c r="R1144" s="866" t="s">
        <v>178</v>
      </c>
      <c r="S1144" s="952">
        <v>114027.06</v>
      </c>
    </row>
    <row r="1145" spans="1:19" ht="15">
      <c r="A1145" s="275"/>
      <c r="B1145" s="864"/>
      <c r="C1145" s="884"/>
      <c r="D1145" s="865"/>
      <c r="E1145" s="897" t="s">
        <v>941</v>
      </c>
      <c r="F1145" s="868"/>
      <c r="G1145" s="912"/>
      <c r="H1145" s="912"/>
      <c r="I1145" s="912"/>
      <c r="J1145" s="933"/>
      <c r="K1145" s="964"/>
      <c r="L1145" s="933"/>
      <c r="M1145" s="922"/>
      <c r="N1145" s="940">
        <v>181.30000000000007</v>
      </c>
      <c r="O1145" s="940">
        <v>177.99899999999994</v>
      </c>
      <c r="P1145" s="940">
        <v>183.35400000000001</v>
      </c>
      <c r="Q1145" s="1054">
        <v>1293.1199999999999</v>
      </c>
      <c r="R1145" s="869"/>
      <c r="S1145" s="951"/>
    </row>
    <row r="1146" spans="1:19" ht="15">
      <c r="A1146" s="275"/>
      <c r="B1146" s="864"/>
      <c r="C1146" s="886"/>
      <c r="D1146" s="892" t="s">
        <v>191</v>
      </c>
      <c r="E1146" s="899"/>
      <c r="F1146" s="865"/>
      <c r="G1146" s="910"/>
      <c r="H1146" s="910"/>
      <c r="I1146" s="910"/>
      <c r="J1146" s="932"/>
      <c r="K1146" s="965"/>
      <c r="L1146" s="932"/>
      <c r="M1146" s="923"/>
      <c r="N1146" s="939">
        <v>181.30000000000007</v>
      </c>
      <c r="O1146" s="939">
        <v>177.99899999999994</v>
      </c>
      <c r="P1146" s="939"/>
      <c r="Q1146" s="1053">
        <v>1293.1199999999999</v>
      </c>
      <c r="R1146" s="866"/>
      <c r="S1146" s="952"/>
    </row>
    <row r="1147" spans="1:19" ht="30">
      <c r="A1147" s="275"/>
      <c r="B1147" s="864"/>
      <c r="C1147" s="883" t="s">
        <v>1915</v>
      </c>
      <c r="D1147" s="868"/>
      <c r="E1147" s="901"/>
      <c r="F1147" s="868"/>
      <c r="G1147" s="912"/>
      <c r="H1147" s="912"/>
      <c r="I1147" s="912"/>
      <c r="J1147" s="933"/>
      <c r="K1147" s="964"/>
      <c r="L1147" s="933"/>
      <c r="M1147" s="922"/>
      <c r="N1147" s="940">
        <v>181.30000000000007</v>
      </c>
      <c r="O1147" s="940">
        <v>177.99899999999994</v>
      </c>
      <c r="P1147" s="940"/>
      <c r="Q1147" s="1054">
        <v>1293.1199999999999</v>
      </c>
      <c r="R1147" s="869"/>
      <c r="S1147" s="951"/>
    </row>
    <row r="1148" spans="1:19" ht="28.5">
      <c r="A1148" s="275"/>
      <c r="B1148" s="864"/>
      <c r="C1148" s="884" t="s">
        <v>1918</v>
      </c>
      <c r="D1148" s="867" t="s">
        <v>167</v>
      </c>
      <c r="E1148" s="898" t="s">
        <v>942</v>
      </c>
      <c r="F1148" s="867"/>
      <c r="G1148" s="909" t="s">
        <v>170</v>
      </c>
      <c r="H1148" s="910" t="s">
        <v>170</v>
      </c>
      <c r="I1148" s="909" t="s">
        <v>171</v>
      </c>
      <c r="J1148" s="932" t="s">
        <v>172</v>
      </c>
      <c r="K1148" s="962" t="s">
        <v>173</v>
      </c>
      <c r="L1148" s="932" t="s">
        <v>11</v>
      </c>
      <c r="M1148" s="920" t="s">
        <v>930</v>
      </c>
      <c r="N1148" s="939">
        <v>3.4999999999999996</v>
      </c>
      <c r="O1148" s="939">
        <v>0.30999999999999989</v>
      </c>
      <c r="P1148" s="939"/>
      <c r="Q1148" s="1053">
        <v>0</v>
      </c>
      <c r="R1148" s="866"/>
      <c r="S1148" s="952"/>
    </row>
    <row r="1149" spans="1:19" ht="14.25">
      <c r="A1149" s="275"/>
      <c r="B1149" s="864"/>
      <c r="C1149" s="884"/>
      <c r="D1149" s="865"/>
      <c r="E1149" s="896"/>
      <c r="F1149" s="865"/>
      <c r="G1149" s="911"/>
      <c r="H1149" s="910"/>
      <c r="I1149" s="911"/>
      <c r="J1149" s="932"/>
      <c r="K1149" s="963"/>
      <c r="L1149" s="932"/>
      <c r="M1149" s="921"/>
      <c r="N1149" s="939"/>
      <c r="O1149" s="939"/>
      <c r="P1149" s="939"/>
      <c r="Q1149" s="1053"/>
      <c r="R1149" s="866" t="s">
        <v>178</v>
      </c>
      <c r="S1149" s="952">
        <v>0</v>
      </c>
    </row>
    <row r="1150" spans="1:19" ht="15">
      <c r="A1150" s="275"/>
      <c r="B1150" s="864"/>
      <c r="C1150" s="884"/>
      <c r="D1150" s="865"/>
      <c r="E1150" s="897" t="s">
        <v>943</v>
      </c>
      <c r="F1150" s="868"/>
      <c r="G1150" s="912"/>
      <c r="H1150" s="912"/>
      <c r="I1150" s="912"/>
      <c r="J1150" s="933"/>
      <c r="K1150" s="964"/>
      <c r="L1150" s="933"/>
      <c r="M1150" s="922"/>
      <c r="N1150" s="940">
        <v>3.4999999999999996</v>
      </c>
      <c r="O1150" s="940">
        <v>0.30999999999999989</v>
      </c>
      <c r="P1150" s="940">
        <v>0</v>
      </c>
      <c r="Q1150" s="1054">
        <v>0</v>
      </c>
      <c r="R1150" s="869"/>
      <c r="S1150" s="951"/>
    </row>
    <row r="1151" spans="1:19" ht="15">
      <c r="A1151" s="275"/>
      <c r="B1151" s="864"/>
      <c r="C1151" s="886"/>
      <c r="D1151" s="892" t="s">
        <v>191</v>
      </c>
      <c r="E1151" s="899"/>
      <c r="F1151" s="865"/>
      <c r="G1151" s="910"/>
      <c r="H1151" s="910"/>
      <c r="I1151" s="910"/>
      <c r="J1151" s="932"/>
      <c r="K1151" s="965"/>
      <c r="L1151" s="932"/>
      <c r="M1151" s="923"/>
      <c r="N1151" s="939">
        <v>3.4999999999999996</v>
      </c>
      <c r="O1151" s="939">
        <v>0.30999999999999989</v>
      </c>
      <c r="P1151" s="939"/>
      <c r="Q1151" s="1053">
        <v>0</v>
      </c>
      <c r="R1151" s="866"/>
      <c r="S1151" s="952"/>
    </row>
    <row r="1152" spans="1:19" ht="30">
      <c r="A1152" s="275"/>
      <c r="B1152" s="864"/>
      <c r="C1152" s="883" t="s">
        <v>1919</v>
      </c>
      <c r="D1152" s="868"/>
      <c r="E1152" s="901"/>
      <c r="F1152" s="868"/>
      <c r="G1152" s="912"/>
      <c r="H1152" s="912"/>
      <c r="I1152" s="912"/>
      <c r="J1152" s="933"/>
      <c r="K1152" s="964"/>
      <c r="L1152" s="933"/>
      <c r="M1152" s="922"/>
      <c r="N1152" s="940">
        <v>3.4999999999999996</v>
      </c>
      <c r="O1152" s="940">
        <v>0.30999999999999989</v>
      </c>
      <c r="P1152" s="940"/>
      <c r="Q1152" s="1054">
        <v>0</v>
      </c>
      <c r="R1152" s="869"/>
      <c r="S1152" s="951"/>
    </row>
    <row r="1153" spans="1:19" ht="14.25">
      <c r="A1153" s="275"/>
      <c r="B1153" s="864"/>
      <c r="C1153" s="884" t="s">
        <v>2092</v>
      </c>
      <c r="D1153" s="867" t="s">
        <v>167</v>
      </c>
      <c r="E1153" s="898" t="s">
        <v>1764</v>
      </c>
      <c r="F1153" s="867" t="s">
        <v>2244</v>
      </c>
      <c r="G1153" s="909" t="s">
        <v>170</v>
      </c>
      <c r="H1153" s="910" t="s">
        <v>170</v>
      </c>
      <c r="I1153" s="909" t="s">
        <v>176</v>
      </c>
      <c r="J1153" s="932" t="s">
        <v>172</v>
      </c>
      <c r="K1153" s="962" t="s">
        <v>173</v>
      </c>
      <c r="L1153" s="932" t="s">
        <v>11</v>
      </c>
      <c r="M1153" s="920" t="s">
        <v>928</v>
      </c>
      <c r="N1153" s="939">
        <v>0.70000000000000007</v>
      </c>
      <c r="O1153" s="939">
        <v>0.6</v>
      </c>
      <c r="P1153" s="939"/>
      <c r="Q1153" s="1053">
        <v>0</v>
      </c>
      <c r="R1153" s="866"/>
      <c r="S1153" s="952"/>
    </row>
    <row r="1154" spans="1:19" ht="14.25">
      <c r="A1154" s="275"/>
      <c r="B1154" s="864"/>
      <c r="C1154" s="884"/>
      <c r="D1154" s="865"/>
      <c r="E1154" s="896"/>
      <c r="F1154" s="865"/>
      <c r="G1154" s="911"/>
      <c r="H1154" s="910"/>
      <c r="I1154" s="911"/>
      <c r="J1154" s="932"/>
      <c r="K1154" s="963"/>
      <c r="L1154" s="932"/>
      <c r="M1154" s="921"/>
      <c r="N1154" s="939"/>
      <c r="O1154" s="939"/>
      <c r="P1154" s="939"/>
      <c r="Q1154" s="1053"/>
      <c r="R1154" s="866" t="s">
        <v>178</v>
      </c>
      <c r="S1154" s="952">
        <v>170</v>
      </c>
    </row>
    <row r="1155" spans="1:19" ht="15">
      <c r="A1155" s="275"/>
      <c r="B1155" s="864"/>
      <c r="C1155" s="884"/>
      <c r="D1155" s="865"/>
      <c r="E1155" s="897" t="s">
        <v>1765</v>
      </c>
      <c r="F1155" s="868"/>
      <c r="G1155" s="912"/>
      <c r="H1155" s="912"/>
      <c r="I1155" s="912"/>
      <c r="J1155" s="933"/>
      <c r="K1155" s="964"/>
      <c r="L1155" s="933"/>
      <c r="M1155" s="922"/>
      <c r="N1155" s="940">
        <v>0.70000000000000007</v>
      </c>
      <c r="O1155" s="940">
        <v>0.6</v>
      </c>
      <c r="P1155" s="940">
        <v>0</v>
      </c>
      <c r="Q1155" s="1054">
        <v>0</v>
      </c>
      <c r="R1155" s="869"/>
      <c r="S1155" s="951"/>
    </row>
    <row r="1156" spans="1:19" ht="14.25">
      <c r="A1156" s="275"/>
      <c r="B1156" s="864"/>
      <c r="C1156" s="884"/>
      <c r="D1156" s="865"/>
      <c r="E1156" s="898" t="s">
        <v>1766</v>
      </c>
      <c r="F1156" s="867" t="s">
        <v>559</v>
      </c>
      <c r="G1156" s="909" t="s">
        <v>170</v>
      </c>
      <c r="H1156" s="910" t="s">
        <v>170</v>
      </c>
      <c r="I1156" s="909" t="s">
        <v>176</v>
      </c>
      <c r="J1156" s="932" t="s">
        <v>172</v>
      </c>
      <c r="K1156" s="962" t="s">
        <v>177</v>
      </c>
      <c r="L1156" s="932" t="s">
        <v>927</v>
      </c>
      <c r="M1156" s="920" t="s">
        <v>1319</v>
      </c>
      <c r="N1156" s="939">
        <v>0</v>
      </c>
      <c r="O1156" s="939">
        <v>0</v>
      </c>
      <c r="P1156" s="939"/>
      <c r="Q1156" s="1053">
        <v>0</v>
      </c>
      <c r="R1156" s="866"/>
      <c r="S1156" s="952"/>
    </row>
    <row r="1157" spans="1:19" ht="14.25">
      <c r="A1157" s="275"/>
      <c r="B1157" s="864"/>
      <c r="C1157" s="884"/>
      <c r="D1157" s="865"/>
      <c r="E1157" s="896"/>
      <c r="F1157" s="865"/>
      <c r="G1157" s="911"/>
      <c r="H1157" s="910"/>
      <c r="I1157" s="911"/>
      <c r="J1157" s="932"/>
      <c r="K1157" s="963"/>
      <c r="L1157" s="932"/>
      <c r="M1157" s="921"/>
      <c r="N1157" s="939"/>
      <c r="O1157" s="939"/>
      <c r="P1157" s="939"/>
      <c r="Q1157" s="1053"/>
      <c r="R1157" s="866" t="s">
        <v>178</v>
      </c>
      <c r="S1157" s="952">
        <v>0</v>
      </c>
    </row>
    <row r="1158" spans="1:19" ht="15">
      <c r="A1158" s="275"/>
      <c r="B1158" s="864"/>
      <c r="C1158" s="884"/>
      <c r="D1158" s="865"/>
      <c r="E1158" s="897" t="s">
        <v>1767</v>
      </c>
      <c r="F1158" s="868"/>
      <c r="G1158" s="912"/>
      <c r="H1158" s="912"/>
      <c r="I1158" s="912"/>
      <c r="J1158" s="933"/>
      <c r="K1158" s="964"/>
      <c r="L1158" s="933"/>
      <c r="M1158" s="922"/>
      <c r="N1158" s="940">
        <v>0</v>
      </c>
      <c r="O1158" s="940">
        <v>0</v>
      </c>
      <c r="P1158" s="940">
        <v>0</v>
      </c>
      <c r="Q1158" s="1054">
        <v>0</v>
      </c>
      <c r="R1158" s="869"/>
      <c r="S1158" s="951"/>
    </row>
    <row r="1159" spans="1:19" ht="14.25">
      <c r="A1159" s="275"/>
      <c r="B1159" s="864"/>
      <c r="C1159" s="884"/>
      <c r="D1159" s="865"/>
      <c r="E1159" s="898" t="s">
        <v>1768</v>
      </c>
      <c r="F1159" s="867" t="s">
        <v>1770</v>
      </c>
      <c r="G1159" s="909" t="s">
        <v>170</v>
      </c>
      <c r="H1159" s="910" t="s">
        <v>170</v>
      </c>
      <c r="I1159" s="909" t="s">
        <v>176</v>
      </c>
      <c r="J1159" s="932" t="s">
        <v>172</v>
      </c>
      <c r="K1159" s="962" t="s">
        <v>177</v>
      </c>
      <c r="L1159" s="932" t="s">
        <v>11</v>
      </c>
      <c r="M1159" s="920" t="s">
        <v>1769</v>
      </c>
      <c r="N1159" s="939">
        <v>0</v>
      </c>
      <c r="O1159" s="939">
        <v>0</v>
      </c>
      <c r="P1159" s="939"/>
      <c r="Q1159" s="1053">
        <v>0</v>
      </c>
      <c r="R1159" s="866"/>
      <c r="S1159" s="952"/>
    </row>
    <row r="1160" spans="1:19" ht="14.25">
      <c r="A1160" s="275"/>
      <c r="B1160" s="864"/>
      <c r="C1160" s="884"/>
      <c r="D1160" s="865"/>
      <c r="E1160" s="896"/>
      <c r="F1160" s="865"/>
      <c r="G1160" s="911"/>
      <c r="H1160" s="910"/>
      <c r="I1160" s="911"/>
      <c r="J1160" s="932"/>
      <c r="K1160" s="963"/>
      <c r="L1160" s="932"/>
      <c r="M1160" s="921"/>
      <c r="N1160" s="939"/>
      <c r="O1160" s="939"/>
      <c r="P1160" s="939"/>
      <c r="Q1160" s="1053"/>
      <c r="R1160" s="866" t="s">
        <v>178</v>
      </c>
      <c r="S1160" s="952">
        <v>0</v>
      </c>
    </row>
    <row r="1161" spans="1:19" ht="15">
      <c r="A1161" s="275"/>
      <c r="B1161" s="864"/>
      <c r="C1161" s="884"/>
      <c r="D1161" s="865"/>
      <c r="E1161" s="897" t="s">
        <v>1771</v>
      </c>
      <c r="F1161" s="868"/>
      <c r="G1161" s="912"/>
      <c r="H1161" s="912"/>
      <c r="I1161" s="912"/>
      <c r="J1161" s="933"/>
      <c r="K1161" s="964"/>
      <c r="L1161" s="933"/>
      <c r="M1161" s="922"/>
      <c r="N1161" s="940">
        <v>0</v>
      </c>
      <c r="O1161" s="940">
        <v>0</v>
      </c>
      <c r="P1161" s="940">
        <v>0</v>
      </c>
      <c r="Q1161" s="1054">
        <v>0</v>
      </c>
      <c r="R1161" s="869"/>
      <c r="S1161" s="951"/>
    </row>
    <row r="1162" spans="1:19" ht="14.25">
      <c r="A1162" s="275"/>
      <c r="B1162" s="864"/>
      <c r="C1162" s="884"/>
      <c r="D1162" s="865"/>
      <c r="E1162" s="898" t="s">
        <v>929</v>
      </c>
      <c r="F1162" s="867" t="s">
        <v>2244</v>
      </c>
      <c r="G1162" s="909" t="s">
        <v>170</v>
      </c>
      <c r="H1162" s="910" t="s">
        <v>170</v>
      </c>
      <c r="I1162" s="909" t="s">
        <v>176</v>
      </c>
      <c r="J1162" s="932" t="s">
        <v>172</v>
      </c>
      <c r="K1162" s="962" t="s">
        <v>173</v>
      </c>
      <c r="L1162" s="932" t="s">
        <v>11</v>
      </c>
      <c r="M1162" s="920" t="s">
        <v>930</v>
      </c>
      <c r="N1162" s="939">
        <v>0.5</v>
      </c>
      <c r="O1162" s="939">
        <v>0.5</v>
      </c>
      <c r="P1162" s="939"/>
      <c r="Q1162" s="1053">
        <v>25.852</v>
      </c>
      <c r="R1162" s="866"/>
      <c r="S1162" s="952"/>
    </row>
    <row r="1163" spans="1:19" ht="14.25">
      <c r="A1163" s="275"/>
      <c r="B1163" s="864"/>
      <c r="C1163" s="884"/>
      <c r="D1163" s="865"/>
      <c r="E1163" s="896"/>
      <c r="F1163" s="865"/>
      <c r="G1163" s="911"/>
      <c r="H1163" s="910"/>
      <c r="I1163" s="911"/>
      <c r="J1163" s="932"/>
      <c r="K1163" s="963"/>
      <c r="L1163" s="932"/>
      <c r="M1163" s="921"/>
      <c r="N1163" s="939"/>
      <c r="O1163" s="939"/>
      <c r="P1163" s="939"/>
      <c r="Q1163" s="1053"/>
      <c r="R1163" s="866" t="s">
        <v>178</v>
      </c>
      <c r="S1163" s="952">
        <v>1730</v>
      </c>
    </row>
    <row r="1164" spans="1:19" ht="15">
      <c r="A1164" s="275"/>
      <c r="B1164" s="864"/>
      <c r="C1164" s="884"/>
      <c r="D1164" s="865"/>
      <c r="E1164" s="897" t="s">
        <v>931</v>
      </c>
      <c r="F1164" s="868"/>
      <c r="G1164" s="912"/>
      <c r="H1164" s="912"/>
      <c r="I1164" s="912"/>
      <c r="J1164" s="933"/>
      <c r="K1164" s="964"/>
      <c r="L1164" s="933"/>
      <c r="M1164" s="922"/>
      <c r="N1164" s="940">
        <v>0.5</v>
      </c>
      <c r="O1164" s="940">
        <v>0.5</v>
      </c>
      <c r="P1164" s="940">
        <v>0.5</v>
      </c>
      <c r="Q1164" s="1054">
        <v>25.852</v>
      </c>
      <c r="R1164" s="869"/>
      <c r="S1164" s="951"/>
    </row>
    <row r="1165" spans="1:19" ht="14.25">
      <c r="A1165" s="275"/>
      <c r="B1165" s="864"/>
      <c r="C1165" s="884"/>
      <c r="D1165" s="865"/>
      <c r="E1165" s="898" t="s">
        <v>1772</v>
      </c>
      <c r="F1165" s="867" t="s">
        <v>1773</v>
      </c>
      <c r="G1165" s="909" t="s">
        <v>170</v>
      </c>
      <c r="H1165" s="910" t="s">
        <v>170</v>
      </c>
      <c r="I1165" s="909" t="s">
        <v>176</v>
      </c>
      <c r="J1165" s="932" t="s">
        <v>172</v>
      </c>
      <c r="K1165" s="962" t="s">
        <v>177</v>
      </c>
      <c r="L1165" s="932" t="s">
        <v>11</v>
      </c>
      <c r="M1165" s="920" t="s">
        <v>1774</v>
      </c>
      <c r="N1165" s="939">
        <v>0</v>
      </c>
      <c r="O1165" s="939">
        <v>0</v>
      </c>
      <c r="P1165" s="939"/>
      <c r="Q1165" s="1053">
        <v>0</v>
      </c>
      <c r="R1165" s="866"/>
      <c r="S1165" s="952"/>
    </row>
    <row r="1166" spans="1:19" ht="14.25">
      <c r="A1166" s="275"/>
      <c r="B1166" s="864"/>
      <c r="C1166" s="884"/>
      <c r="D1166" s="865"/>
      <c r="E1166" s="895"/>
      <c r="F1166" s="865"/>
      <c r="G1166" s="909"/>
      <c r="H1166" s="910"/>
      <c r="I1166" s="909"/>
      <c r="J1166" s="932"/>
      <c r="K1166" s="962"/>
      <c r="L1166" s="932"/>
      <c r="M1166" s="920"/>
      <c r="N1166" s="939"/>
      <c r="O1166" s="939"/>
      <c r="P1166" s="939"/>
      <c r="Q1166" s="1053"/>
      <c r="R1166" s="866" t="s">
        <v>178</v>
      </c>
      <c r="S1166" s="952">
        <v>0</v>
      </c>
    </row>
    <row r="1167" spans="1:19" ht="14.25">
      <c r="A1167" s="275"/>
      <c r="B1167" s="864"/>
      <c r="C1167" s="884"/>
      <c r="D1167" s="865"/>
      <c r="E1167" s="895"/>
      <c r="F1167" s="867" t="s">
        <v>1775</v>
      </c>
      <c r="G1167" s="909" t="s">
        <v>170</v>
      </c>
      <c r="H1167" s="910" t="s">
        <v>170</v>
      </c>
      <c r="I1167" s="909" t="s">
        <v>176</v>
      </c>
      <c r="J1167" s="932" t="s">
        <v>172</v>
      </c>
      <c r="K1167" s="962" t="s">
        <v>177</v>
      </c>
      <c r="L1167" s="932" t="s">
        <v>11</v>
      </c>
      <c r="M1167" s="920" t="s">
        <v>1774</v>
      </c>
      <c r="N1167" s="939">
        <v>0</v>
      </c>
      <c r="O1167" s="939">
        <v>0</v>
      </c>
      <c r="P1167" s="939"/>
      <c r="Q1167" s="1053">
        <v>0</v>
      </c>
      <c r="R1167" s="866"/>
      <c r="S1167" s="952"/>
    </row>
    <row r="1168" spans="1:19" ht="14.25">
      <c r="A1168" s="275"/>
      <c r="B1168" s="864"/>
      <c r="C1168" s="884"/>
      <c r="D1168" s="865"/>
      <c r="E1168" s="896"/>
      <c r="F1168" s="865"/>
      <c r="G1168" s="911"/>
      <c r="H1168" s="910"/>
      <c r="I1168" s="911"/>
      <c r="J1168" s="932"/>
      <c r="K1168" s="963"/>
      <c r="L1168" s="932"/>
      <c r="M1168" s="921"/>
      <c r="N1168" s="939"/>
      <c r="O1168" s="939"/>
      <c r="P1168" s="939"/>
      <c r="Q1168" s="1053"/>
      <c r="R1168" s="866" t="s">
        <v>178</v>
      </c>
      <c r="S1168" s="952">
        <v>0</v>
      </c>
    </row>
    <row r="1169" spans="1:19" ht="15">
      <c r="A1169" s="275"/>
      <c r="B1169" s="864"/>
      <c r="C1169" s="884"/>
      <c r="D1169" s="865"/>
      <c r="E1169" s="897" t="s">
        <v>1776</v>
      </c>
      <c r="F1169" s="868"/>
      <c r="G1169" s="912"/>
      <c r="H1169" s="912"/>
      <c r="I1169" s="912"/>
      <c r="J1169" s="933"/>
      <c r="K1169" s="964"/>
      <c r="L1169" s="933"/>
      <c r="M1169" s="922"/>
      <c r="N1169" s="940">
        <v>0</v>
      </c>
      <c r="O1169" s="940">
        <v>0</v>
      </c>
      <c r="P1169" s="940">
        <v>0</v>
      </c>
      <c r="Q1169" s="1054">
        <v>0</v>
      </c>
      <c r="R1169" s="869"/>
      <c r="S1169" s="951"/>
    </row>
    <row r="1170" spans="1:19" ht="15">
      <c r="A1170" s="275"/>
      <c r="B1170" s="864"/>
      <c r="C1170" s="886"/>
      <c r="D1170" s="892" t="s">
        <v>191</v>
      </c>
      <c r="E1170" s="899"/>
      <c r="F1170" s="865"/>
      <c r="G1170" s="910"/>
      <c r="H1170" s="910"/>
      <c r="I1170" s="910"/>
      <c r="J1170" s="932"/>
      <c r="K1170" s="965"/>
      <c r="L1170" s="932"/>
      <c r="M1170" s="923"/>
      <c r="N1170" s="939">
        <v>1.2000000000000002</v>
      </c>
      <c r="O1170" s="939">
        <v>1.0999999999999999</v>
      </c>
      <c r="P1170" s="939"/>
      <c r="Q1170" s="1053">
        <v>25.852</v>
      </c>
      <c r="R1170" s="866"/>
      <c r="S1170" s="952"/>
    </row>
    <row r="1171" spans="1:19" ht="15">
      <c r="A1171" s="275"/>
      <c r="B1171" s="864"/>
      <c r="C1171" s="883" t="s">
        <v>2093</v>
      </c>
      <c r="D1171" s="868"/>
      <c r="E1171" s="901"/>
      <c r="F1171" s="868"/>
      <c r="G1171" s="912"/>
      <c r="H1171" s="912"/>
      <c r="I1171" s="912"/>
      <c r="J1171" s="933"/>
      <c r="K1171" s="964"/>
      <c r="L1171" s="933"/>
      <c r="M1171" s="922"/>
      <c r="N1171" s="940">
        <v>1.2000000000000002</v>
      </c>
      <c r="O1171" s="940">
        <v>1.0999999999999999</v>
      </c>
      <c r="P1171" s="940"/>
      <c r="Q1171" s="1054">
        <v>25.852</v>
      </c>
      <c r="R1171" s="869"/>
      <c r="S1171" s="951"/>
    </row>
    <row r="1172" spans="1:19" ht="14.25">
      <c r="A1172" s="275"/>
      <c r="B1172" s="864"/>
      <c r="C1172" s="884" t="s">
        <v>2131</v>
      </c>
      <c r="D1172" s="867" t="s">
        <v>192</v>
      </c>
      <c r="E1172" s="900" t="s">
        <v>2132</v>
      </c>
      <c r="F1172" s="867" t="s">
        <v>219</v>
      </c>
      <c r="G1172" s="911" t="s">
        <v>194</v>
      </c>
      <c r="H1172" s="910" t="s">
        <v>194</v>
      </c>
      <c r="I1172" s="911" t="s">
        <v>176</v>
      </c>
      <c r="J1172" s="932" t="s">
        <v>238</v>
      </c>
      <c r="K1172" s="963" t="s">
        <v>173</v>
      </c>
      <c r="L1172" s="932" t="s">
        <v>927</v>
      </c>
      <c r="M1172" s="921" t="s">
        <v>2133</v>
      </c>
      <c r="N1172" s="939">
        <v>1</v>
      </c>
      <c r="O1172" s="939">
        <v>1</v>
      </c>
      <c r="P1172" s="939"/>
      <c r="Q1172" s="1053">
        <v>4748.4327500000009</v>
      </c>
      <c r="R1172" s="866"/>
      <c r="S1172" s="952"/>
    </row>
    <row r="1173" spans="1:19" ht="15">
      <c r="A1173" s="275"/>
      <c r="B1173" s="864"/>
      <c r="C1173" s="884"/>
      <c r="D1173" s="865"/>
      <c r="E1173" s="897" t="s">
        <v>2134</v>
      </c>
      <c r="F1173" s="868"/>
      <c r="G1173" s="912"/>
      <c r="H1173" s="912"/>
      <c r="I1173" s="912"/>
      <c r="J1173" s="933"/>
      <c r="K1173" s="964"/>
      <c r="L1173" s="933"/>
      <c r="M1173" s="922"/>
      <c r="N1173" s="940">
        <v>1</v>
      </c>
      <c r="O1173" s="940">
        <v>1</v>
      </c>
      <c r="P1173" s="940">
        <v>0.76</v>
      </c>
      <c r="Q1173" s="1054">
        <v>4748.4327500000009</v>
      </c>
      <c r="R1173" s="869"/>
      <c r="S1173" s="951"/>
    </row>
    <row r="1174" spans="1:19" ht="15">
      <c r="A1174" s="275"/>
      <c r="B1174" s="864"/>
      <c r="C1174" s="886"/>
      <c r="D1174" s="892" t="s">
        <v>204</v>
      </c>
      <c r="E1174" s="899"/>
      <c r="F1174" s="865"/>
      <c r="G1174" s="910"/>
      <c r="H1174" s="910"/>
      <c r="I1174" s="910"/>
      <c r="J1174" s="932"/>
      <c r="K1174" s="965"/>
      <c r="L1174" s="932"/>
      <c r="M1174" s="923"/>
      <c r="N1174" s="939">
        <v>1</v>
      </c>
      <c r="O1174" s="939">
        <v>1</v>
      </c>
      <c r="P1174" s="939"/>
      <c r="Q1174" s="1053">
        <v>4748.4327500000009</v>
      </c>
      <c r="R1174" s="866"/>
      <c r="S1174" s="952"/>
    </row>
    <row r="1175" spans="1:19" ht="15">
      <c r="A1175" s="275"/>
      <c r="B1175" s="864"/>
      <c r="C1175" s="883" t="s">
        <v>2135</v>
      </c>
      <c r="D1175" s="868"/>
      <c r="E1175" s="901"/>
      <c r="F1175" s="868"/>
      <c r="G1175" s="912"/>
      <c r="H1175" s="912"/>
      <c r="I1175" s="912"/>
      <c r="J1175" s="933"/>
      <c r="K1175" s="964"/>
      <c r="L1175" s="933"/>
      <c r="M1175" s="922"/>
      <c r="N1175" s="940">
        <v>1</v>
      </c>
      <c r="O1175" s="940">
        <v>1</v>
      </c>
      <c r="P1175" s="940"/>
      <c r="Q1175" s="1054">
        <v>4748.4327500000009</v>
      </c>
      <c r="R1175" s="869"/>
      <c r="S1175" s="951"/>
    </row>
    <row r="1176" spans="1:19" ht="14.25">
      <c r="A1176" s="275"/>
      <c r="B1176" s="864"/>
      <c r="C1176" s="884" t="s">
        <v>2136</v>
      </c>
      <c r="D1176" s="867" t="s">
        <v>167</v>
      </c>
      <c r="E1176" s="900" t="s">
        <v>932</v>
      </c>
      <c r="F1176" s="867"/>
      <c r="G1176" s="911" t="s">
        <v>368</v>
      </c>
      <c r="H1176" s="910" t="s">
        <v>368</v>
      </c>
      <c r="I1176" s="911" t="s">
        <v>171</v>
      </c>
      <c r="J1176" s="932" t="s">
        <v>172</v>
      </c>
      <c r="K1176" s="963" t="s">
        <v>173</v>
      </c>
      <c r="L1176" s="932" t="s">
        <v>11</v>
      </c>
      <c r="M1176" s="921" t="s">
        <v>933</v>
      </c>
      <c r="N1176" s="939">
        <v>8.4</v>
      </c>
      <c r="O1176" s="939">
        <v>0</v>
      </c>
      <c r="P1176" s="939"/>
      <c r="Q1176" s="1053">
        <v>0</v>
      </c>
      <c r="R1176" s="866"/>
      <c r="S1176" s="952"/>
    </row>
    <row r="1177" spans="1:19" ht="15">
      <c r="A1177" s="275"/>
      <c r="B1177" s="864"/>
      <c r="C1177" s="884"/>
      <c r="D1177" s="865"/>
      <c r="E1177" s="897" t="s">
        <v>934</v>
      </c>
      <c r="F1177" s="868"/>
      <c r="G1177" s="912"/>
      <c r="H1177" s="912"/>
      <c r="I1177" s="912"/>
      <c r="J1177" s="933"/>
      <c r="K1177" s="964"/>
      <c r="L1177" s="933"/>
      <c r="M1177" s="922"/>
      <c r="N1177" s="940">
        <v>8.4</v>
      </c>
      <c r="O1177" s="940">
        <v>0</v>
      </c>
      <c r="P1177" s="940">
        <v>0</v>
      </c>
      <c r="Q1177" s="1054">
        <v>0</v>
      </c>
      <c r="R1177" s="869"/>
      <c r="S1177" s="951"/>
    </row>
    <row r="1178" spans="1:19" ht="15">
      <c r="A1178" s="275"/>
      <c r="B1178" s="864"/>
      <c r="C1178" s="886"/>
      <c r="D1178" s="892" t="s">
        <v>191</v>
      </c>
      <c r="E1178" s="899"/>
      <c r="F1178" s="865"/>
      <c r="G1178" s="910"/>
      <c r="H1178" s="910"/>
      <c r="I1178" s="910"/>
      <c r="J1178" s="932"/>
      <c r="K1178" s="965"/>
      <c r="L1178" s="932"/>
      <c r="M1178" s="923"/>
      <c r="N1178" s="939">
        <v>8.4</v>
      </c>
      <c r="O1178" s="939">
        <v>0</v>
      </c>
      <c r="P1178" s="939"/>
      <c r="Q1178" s="1053">
        <v>0</v>
      </c>
      <c r="R1178" s="866"/>
      <c r="S1178" s="952"/>
    </row>
    <row r="1179" spans="1:19" ht="30">
      <c r="A1179" s="275"/>
      <c r="B1179" s="870"/>
      <c r="C1179" s="883" t="s">
        <v>2137</v>
      </c>
      <c r="D1179" s="868"/>
      <c r="E1179" s="901"/>
      <c r="F1179" s="868"/>
      <c r="G1179" s="912"/>
      <c r="H1179" s="912"/>
      <c r="I1179" s="912"/>
      <c r="J1179" s="933"/>
      <c r="K1179" s="964"/>
      <c r="L1179" s="933"/>
      <c r="M1179" s="922"/>
      <c r="N1179" s="940">
        <v>8.4</v>
      </c>
      <c r="O1179" s="940">
        <v>0</v>
      </c>
      <c r="P1179" s="940"/>
      <c r="Q1179" s="1054">
        <v>0</v>
      </c>
      <c r="R1179" s="869"/>
      <c r="S1179" s="951"/>
    </row>
    <row r="1180" spans="1:19" ht="15">
      <c r="A1180" s="275"/>
      <c r="B1180" s="871" t="s">
        <v>944</v>
      </c>
      <c r="C1180" s="887"/>
      <c r="D1180" s="872"/>
      <c r="E1180" s="902"/>
      <c r="F1180" s="872"/>
      <c r="G1180" s="913"/>
      <c r="H1180" s="913"/>
      <c r="I1180" s="913"/>
      <c r="J1180" s="934"/>
      <c r="K1180" s="966"/>
      <c r="L1180" s="934"/>
      <c r="M1180" s="924"/>
      <c r="N1180" s="941">
        <v>431.03000000000054</v>
      </c>
      <c r="O1180" s="941">
        <v>406.45900000000006</v>
      </c>
      <c r="P1180" s="941"/>
      <c r="Q1180" s="1055">
        <v>8575.0327500000058</v>
      </c>
      <c r="R1180" s="873"/>
      <c r="S1180" s="953"/>
    </row>
    <row r="1181" spans="1:19" ht="15">
      <c r="A1181" s="275"/>
      <c r="B1181" s="874" t="s">
        <v>12</v>
      </c>
      <c r="C1181" s="884" t="s">
        <v>945</v>
      </c>
      <c r="D1181" s="867" t="s">
        <v>167</v>
      </c>
      <c r="E1181" s="898" t="s">
        <v>946</v>
      </c>
      <c r="F1181" s="867" t="s">
        <v>947</v>
      </c>
      <c r="G1181" s="909" t="s">
        <v>368</v>
      </c>
      <c r="H1181" s="910" t="s">
        <v>368</v>
      </c>
      <c r="I1181" s="909" t="s">
        <v>176</v>
      </c>
      <c r="J1181" s="932" t="s">
        <v>238</v>
      </c>
      <c r="K1181" s="962" t="s">
        <v>173</v>
      </c>
      <c r="L1181" s="932" t="s">
        <v>948</v>
      </c>
      <c r="M1181" s="920" t="s">
        <v>949</v>
      </c>
      <c r="N1181" s="939">
        <v>23.000000000000004</v>
      </c>
      <c r="O1181" s="939">
        <v>12.741</v>
      </c>
      <c r="P1181" s="939"/>
      <c r="Q1181" s="1053">
        <v>97251.706999999995</v>
      </c>
      <c r="R1181" s="866"/>
      <c r="S1181" s="952"/>
    </row>
    <row r="1182" spans="1:19" ht="14.25">
      <c r="A1182" s="275"/>
      <c r="B1182" s="864"/>
      <c r="C1182" s="884"/>
      <c r="D1182" s="865"/>
      <c r="E1182" s="896"/>
      <c r="F1182" s="865"/>
      <c r="G1182" s="911"/>
      <c r="H1182" s="910"/>
      <c r="I1182" s="911"/>
      <c r="J1182" s="932"/>
      <c r="K1182" s="963"/>
      <c r="L1182" s="932"/>
      <c r="M1182" s="921"/>
      <c r="N1182" s="939"/>
      <c r="O1182" s="939"/>
      <c r="P1182" s="939"/>
      <c r="Q1182" s="1053"/>
      <c r="R1182" s="866" t="s">
        <v>864</v>
      </c>
      <c r="S1182" s="952">
        <v>332853.95</v>
      </c>
    </row>
    <row r="1183" spans="1:19" ht="15">
      <c r="A1183" s="275"/>
      <c r="B1183" s="864"/>
      <c r="C1183" s="884"/>
      <c r="D1183" s="865"/>
      <c r="E1183" s="897" t="s">
        <v>950</v>
      </c>
      <c r="F1183" s="868"/>
      <c r="G1183" s="912"/>
      <c r="H1183" s="912"/>
      <c r="I1183" s="912"/>
      <c r="J1183" s="933"/>
      <c r="K1183" s="964"/>
      <c r="L1183" s="933"/>
      <c r="M1183" s="922"/>
      <c r="N1183" s="940">
        <v>23.000000000000004</v>
      </c>
      <c r="O1183" s="940">
        <v>12.741</v>
      </c>
      <c r="P1183" s="940">
        <v>18.353000000000002</v>
      </c>
      <c r="Q1183" s="1054">
        <v>97251.706999999995</v>
      </c>
      <c r="R1183" s="869"/>
      <c r="S1183" s="951"/>
    </row>
    <row r="1184" spans="1:19" ht="15">
      <c r="A1184" s="275"/>
      <c r="B1184" s="864"/>
      <c r="C1184" s="886"/>
      <c r="D1184" s="892" t="s">
        <v>191</v>
      </c>
      <c r="E1184" s="899"/>
      <c r="F1184" s="865"/>
      <c r="G1184" s="910"/>
      <c r="H1184" s="910"/>
      <c r="I1184" s="910"/>
      <c r="J1184" s="932"/>
      <c r="K1184" s="965"/>
      <c r="L1184" s="932"/>
      <c r="M1184" s="923"/>
      <c r="N1184" s="939">
        <v>23.000000000000004</v>
      </c>
      <c r="O1184" s="939">
        <v>12.741</v>
      </c>
      <c r="P1184" s="939"/>
      <c r="Q1184" s="1053">
        <v>97251.706999999995</v>
      </c>
      <c r="R1184" s="866"/>
      <c r="S1184" s="952"/>
    </row>
    <row r="1185" spans="1:19" ht="15">
      <c r="A1185" s="275"/>
      <c r="B1185" s="864"/>
      <c r="C1185" s="883" t="s">
        <v>951</v>
      </c>
      <c r="D1185" s="868"/>
      <c r="E1185" s="901"/>
      <c r="F1185" s="868"/>
      <c r="G1185" s="912"/>
      <c r="H1185" s="912"/>
      <c r="I1185" s="912"/>
      <c r="J1185" s="933"/>
      <c r="K1185" s="964"/>
      <c r="L1185" s="933"/>
      <c r="M1185" s="922"/>
      <c r="N1185" s="940">
        <v>23.000000000000004</v>
      </c>
      <c r="O1185" s="940">
        <v>12.741</v>
      </c>
      <c r="P1185" s="940"/>
      <c r="Q1185" s="1054">
        <v>97251.706999999995</v>
      </c>
      <c r="R1185" s="869"/>
      <c r="S1185" s="951"/>
    </row>
    <row r="1186" spans="1:19" ht="38.25">
      <c r="A1186" s="275"/>
      <c r="B1186" s="864"/>
      <c r="C1186" s="884" t="s">
        <v>1003</v>
      </c>
      <c r="D1186" s="867" t="s">
        <v>192</v>
      </c>
      <c r="E1186" s="898" t="s">
        <v>1004</v>
      </c>
      <c r="F1186" s="867" t="s">
        <v>1005</v>
      </c>
      <c r="G1186" s="909" t="s">
        <v>194</v>
      </c>
      <c r="H1186" s="910" t="s">
        <v>194</v>
      </c>
      <c r="I1186" s="909" t="s">
        <v>176</v>
      </c>
      <c r="J1186" s="932" t="s">
        <v>238</v>
      </c>
      <c r="K1186" s="962" t="s">
        <v>173</v>
      </c>
      <c r="L1186" s="932" t="s">
        <v>1006</v>
      </c>
      <c r="M1186" s="920" t="s">
        <v>1007</v>
      </c>
      <c r="N1186" s="939">
        <v>110.00000000000001</v>
      </c>
      <c r="O1186" s="939">
        <v>110.00000000000001</v>
      </c>
      <c r="P1186" s="939"/>
      <c r="Q1186" s="1053">
        <v>593437.57200000004</v>
      </c>
      <c r="R1186" s="866"/>
      <c r="S1186" s="952"/>
    </row>
    <row r="1187" spans="1:19" ht="38.25">
      <c r="A1187" s="275"/>
      <c r="B1187" s="864"/>
      <c r="C1187" s="884"/>
      <c r="D1187" s="865"/>
      <c r="E1187" s="896"/>
      <c r="F1187" s="867" t="s">
        <v>1709</v>
      </c>
      <c r="G1187" s="911" t="s">
        <v>194</v>
      </c>
      <c r="H1187" s="910" t="s">
        <v>194</v>
      </c>
      <c r="I1187" s="911" t="s">
        <v>176</v>
      </c>
      <c r="J1187" s="932" t="s">
        <v>238</v>
      </c>
      <c r="K1187" s="963" t="s">
        <v>173</v>
      </c>
      <c r="L1187" s="932" t="s">
        <v>1006</v>
      </c>
      <c r="M1187" s="921" t="s">
        <v>1007</v>
      </c>
      <c r="N1187" s="939">
        <v>110.00000000000001</v>
      </c>
      <c r="O1187" s="939">
        <v>110.00000000000001</v>
      </c>
      <c r="P1187" s="939"/>
      <c r="Q1187" s="1053">
        <v>579802.60700000008</v>
      </c>
      <c r="R1187" s="866"/>
      <c r="S1187" s="952"/>
    </row>
    <row r="1188" spans="1:19" ht="15">
      <c r="A1188" s="275"/>
      <c r="B1188" s="864"/>
      <c r="C1188" s="884"/>
      <c r="D1188" s="865"/>
      <c r="E1188" s="897" t="s">
        <v>1008</v>
      </c>
      <c r="F1188" s="868"/>
      <c r="G1188" s="912"/>
      <c r="H1188" s="912"/>
      <c r="I1188" s="912"/>
      <c r="J1188" s="933"/>
      <c r="K1188" s="964"/>
      <c r="L1188" s="933"/>
      <c r="M1188" s="922"/>
      <c r="N1188" s="940">
        <v>219.99999999999991</v>
      </c>
      <c r="O1188" s="940">
        <v>219.99999999999991</v>
      </c>
      <c r="P1188" s="940">
        <v>223.99700000000001</v>
      </c>
      <c r="Q1188" s="1054">
        <v>1173240.1790000002</v>
      </c>
      <c r="R1188" s="869"/>
      <c r="S1188" s="951"/>
    </row>
    <row r="1189" spans="1:19" ht="15">
      <c r="A1189" s="275"/>
      <c r="B1189" s="864"/>
      <c r="C1189" s="886"/>
      <c r="D1189" s="892" t="s">
        <v>204</v>
      </c>
      <c r="E1189" s="899"/>
      <c r="F1189" s="865"/>
      <c r="G1189" s="910"/>
      <c r="H1189" s="910"/>
      <c r="I1189" s="910"/>
      <c r="J1189" s="932"/>
      <c r="K1189" s="965"/>
      <c r="L1189" s="932"/>
      <c r="M1189" s="923"/>
      <c r="N1189" s="939">
        <v>219.99999999999991</v>
      </c>
      <c r="O1189" s="939">
        <v>219.99999999999991</v>
      </c>
      <c r="P1189" s="939"/>
      <c r="Q1189" s="1053">
        <v>1173240.1790000002</v>
      </c>
      <c r="R1189" s="866"/>
      <c r="S1189" s="952"/>
    </row>
    <row r="1190" spans="1:19" ht="30">
      <c r="A1190" s="275"/>
      <c r="B1190" s="864"/>
      <c r="C1190" s="883" t="s">
        <v>1009</v>
      </c>
      <c r="D1190" s="868"/>
      <c r="E1190" s="901"/>
      <c r="F1190" s="868"/>
      <c r="G1190" s="912"/>
      <c r="H1190" s="912"/>
      <c r="I1190" s="912"/>
      <c r="J1190" s="933"/>
      <c r="K1190" s="964"/>
      <c r="L1190" s="933"/>
      <c r="M1190" s="922"/>
      <c r="N1190" s="940">
        <v>219.99999999999991</v>
      </c>
      <c r="O1190" s="940">
        <v>219.99999999999991</v>
      </c>
      <c r="P1190" s="940"/>
      <c r="Q1190" s="1054">
        <v>1173240.1790000002</v>
      </c>
      <c r="R1190" s="869"/>
      <c r="S1190" s="951"/>
    </row>
    <row r="1191" spans="1:19" ht="14.25">
      <c r="A1191" s="275"/>
      <c r="B1191" s="864"/>
      <c r="C1191" s="884" t="s">
        <v>1779</v>
      </c>
      <c r="D1191" s="867" t="s">
        <v>192</v>
      </c>
      <c r="E1191" s="900" t="s">
        <v>1087</v>
      </c>
      <c r="F1191" s="867"/>
      <c r="G1191" s="911" t="s">
        <v>194</v>
      </c>
      <c r="H1191" s="910" t="s">
        <v>194</v>
      </c>
      <c r="I1191" s="911" t="s">
        <v>171</v>
      </c>
      <c r="J1191" s="932" t="s">
        <v>172</v>
      </c>
      <c r="K1191" s="963" t="s">
        <v>173</v>
      </c>
      <c r="L1191" s="932" t="s">
        <v>965</v>
      </c>
      <c r="M1191" s="921" t="s">
        <v>1088</v>
      </c>
      <c r="N1191" s="939">
        <v>1.2</v>
      </c>
      <c r="O1191" s="939">
        <v>0.86</v>
      </c>
      <c r="P1191" s="939"/>
      <c r="Q1191" s="1053">
        <v>5256.4980000000005</v>
      </c>
      <c r="R1191" s="866"/>
      <c r="S1191" s="952"/>
    </row>
    <row r="1192" spans="1:19" ht="15">
      <c r="A1192" s="275"/>
      <c r="B1192" s="864"/>
      <c r="C1192" s="884"/>
      <c r="D1192" s="865"/>
      <c r="E1192" s="897" t="s">
        <v>1089</v>
      </c>
      <c r="F1192" s="868"/>
      <c r="G1192" s="912"/>
      <c r="H1192" s="912"/>
      <c r="I1192" s="912"/>
      <c r="J1192" s="933"/>
      <c r="K1192" s="964"/>
      <c r="L1192" s="933"/>
      <c r="M1192" s="922"/>
      <c r="N1192" s="940">
        <v>1.2</v>
      </c>
      <c r="O1192" s="940">
        <v>0.86</v>
      </c>
      <c r="P1192" s="940">
        <v>0.98099999999999998</v>
      </c>
      <c r="Q1192" s="1054">
        <v>5256.4980000000005</v>
      </c>
      <c r="R1192" s="869"/>
      <c r="S1192" s="951"/>
    </row>
    <row r="1193" spans="1:19" ht="14.25">
      <c r="A1193" s="275"/>
      <c r="B1193" s="864"/>
      <c r="C1193" s="884"/>
      <c r="D1193" s="865"/>
      <c r="E1193" s="900" t="s">
        <v>1090</v>
      </c>
      <c r="F1193" s="867"/>
      <c r="G1193" s="911" t="s">
        <v>194</v>
      </c>
      <c r="H1193" s="910" t="s">
        <v>194</v>
      </c>
      <c r="I1193" s="911" t="s">
        <v>171</v>
      </c>
      <c r="J1193" s="932" t="s">
        <v>172</v>
      </c>
      <c r="K1193" s="963" t="s">
        <v>173</v>
      </c>
      <c r="L1193" s="932" t="s">
        <v>965</v>
      </c>
      <c r="M1193" s="921" t="s">
        <v>1088</v>
      </c>
      <c r="N1193" s="939">
        <v>0.94000000000000006</v>
      </c>
      <c r="O1193" s="939">
        <v>0.84999999999999976</v>
      </c>
      <c r="P1193" s="939"/>
      <c r="Q1193" s="1053">
        <v>7031.3320000000012</v>
      </c>
      <c r="R1193" s="866"/>
      <c r="S1193" s="952"/>
    </row>
    <row r="1194" spans="1:19" ht="15">
      <c r="A1194" s="275"/>
      <c r="B1194" s="864"/>
      <c r="C1194" s="884"/>
      <c r="D1194" s="865"/>
      <c r="E1194" s="897" t="s">
        <v>1091</v>
      </c>
      <c r="F1194" s="868"/>
      <c r="G1194" s="912"/>
      <c r="H1194" s="912"/>
      <c r="I1194" s="912"/>
      <c r="J1194" s="933"/>
      <c r="K1194" s="964"/>
      <c r="L1194" s="933"/>
      <c r="M1194" s="922"/>
      <c r="N1194" s="940">
        <v>0.94000000000000006</v>
      </c>
      <c r="O1194" s="940">
        <v>0.84999999999999976</v>
      </c>
      <c r="P1194" s="940">
        <v>0.84699999999999998</v>
      </c>
      <c r="Q1194" s="1054">
        <v>7031.3320000000012</v>
      </c>
      <c r="R1194" s="869"/>
      <c r="S1194" s="951"/>
    </row>
    <row r="1195" spans="1:19" ht="14.25">
      <c r="A1195" s="275"/>
      <c r="B1195" s="864"/>
      <c r="C1195" s="884"/>
      <c r="D1195" s="865"/>
      <c r="E1195" s="900" t="s">
        <v>1092</v>
      </c>
      <c r="F1195" s="867"/>
      <c r="G1195" s="911" t="s">
        <v>194</v>
      </c>
      <c r="H1195" s="910" t="s">
        <v>194</v>
      </c>
      <c r="I1195" s="911" t="s">
        <v>171</v>
      </c>
      <c r="J1195" s="932" t="s">
        <v>172</v>
      </c>
      <c r="K1195" s="963" t="s">
        <v>173</v>
      </c>
      <c r="L1195" s="932" t="s">
        <v>965</v>
      </c>
      <c r="M1195" s="921" t="s">
        <v>1088</v>
      </c>
      <c r="N1195" s="939">
        <v>0.97600000000000009</v>
      </c>
      <c r="O1195" s="939">
        <v>0.97600000000000009</v>
      </c>
      <c r="P1195" s="939"/>
      <c r="Q1195" s="1053">
        <v>7988.3899999999994</v>
      </c>
      <c r="R1195" s="866"/>
      <c r="S1195" s="952"/>
    </row>
    <row r="1196" spans="1:19" ht="15">
      <c r="A1196" s="275"/>
      <c r="B1196" s="864"/>
      <c r="C1196" s="884"/>
      <c r="D1196" s="865"/>
      <c r="E1196" s="897" t="s">
        <v>1093</v>
      </c>
      <c r="F1196" s="868"/>
      <c r="G1196" s="912"/>
      <c r="H1196" s="912"/>
      <c r="I1196" s="912"/>
      <c r="J1196" s="933"/>
      <c r="K1196" s="964"/>
      <c r="L1196" s="933"/>
      <c r="M1196" s="922"/>
      <c r="N1196" s="940">
        <v>0.97600000000000009</v>
      </c>
      <c r="O1196" s="940">
        <v>0.97600000000000009</v>
      </c>
      <c r="P1196" s="940">
        <v>0.98399999999999999</v>
      </c>
      <c r="Q1196" s="1054">
        <v>7988.3899999999994</v>
      </c>
      <c r="R1196" s="869"/>
      <c r="S1196" s="951"/>
    </row>
    <row r="1197" spans="1:19" ht="14.25">
      <c r="A1197" s="275"/>
      <c r="B1197" s="864"/>
      <c r="C1197" s="884"/>
      <c r="D1197" s="865"/>
      <c r="E1197" s="900" t="s">
        <v>1094</v>
      </c>
      <c r="F1197" s="867"/>
      <c r="G1197" s="911" t="s">
        <v>194</v>
      </c>
      <c r="H1197" s="910" t="s">
        <v>194</v>
      </c>
      <c r="I1197" s="911" t="s">
        <v>171</v>
      </c>
      <c r="J1197" s="932" t="s">
        <v>172</v>
      </c>
      <c r="K1197" s="963" t="s">
        <v>173</v>
      </c>
      <c r="L1197" s="932" t="s">
        <v>965</v>
      </c>
      <c r="M1197" s="921" t="s">
        <v>1088</v>
      </c>
      <c r="N1197" s="939">
        <v>4.8999999999999995</v>
      </c>
      <c r="O1197" s="939">
        <v>4.8999999999999995</v>
      </c>
      <c r="P1197" s="939"/>
      <c r="Q1197" s="1053">
        <v>28456.315000000002</v>
      </c>
      <c r="R1197" s="866"/>
      <c r="S1197" s="952"/>
    </row>
    <row r="1198" spans="1:19" ht="15">
      <c r="A1198" s="275"/>
      <c r="B1198" s="864"/>
      <c r="C1198" s="884"/>
      <c r="D1198" s="865"/>
      <c r="E1198" s="897" t="s">
        <v>1095</v>
      </c>
      <c r="F1198" s="868"/>
      <c r="G1198" s="912"/>
      <c r="H1198" s="912"/>
      <c r="I1198" s="912"/>
      <c r="J1198" s="933"/>
      <c r="K1198" s="964"/>
      <c r="L1198" s="933"/>
      <c r="M1198" s="922"/>
      <c r="N1198" s="940">
        <v>4.8999999999999995</v>
      </c>
      <c r="O1198" s="940">
        <v>4.8999999999999995</v>
      </c>
      <c r="P1198" s="940">
        <v>4.9390000000000001</v>
      </c>
      <c r="Q1198" s="1054">
        <v>28456.315000000002</v>
      </c>
      <c r="R1198" s="869"/>
      <c r="S1198" s="951"/>
    </row>
    <row r="1199" spans="1:19" ht="14.25">
      <c r="A1199" s="275"/>
      <c r="B1199" s="864"/>
      <c r="C1199" s="884"/>
      <c r="D1199" s="865"/>
      <c r="E1199" s="900" t="s">
        <v>1096</v>
      </c>
      <c r="F1199" s="867"/>
      <c r="G1199" s="911" t="s">
        <v>194</v>
      </c>
      <c r="H1199" s="910" t="s">
        <v>194</v>
      </c>
      <c r="I1199" s="911" t="s">
        <v>171</v>
      </c>
      <c r="J1199" s="932" t="s">
        <v>172</v>
      </c>
      <c r="K1199" s="963" t="s">
        <v>173</v>
      </c>
      <c r="L1199" s="932" t="s">
        <v>965</v>
      </c>
      <c r="M1199" s="921" t="s">
        <v>1088</v>
      </c>
      <c r="N1199" s="939">
        <v>9.18</v>
      </c>
      <c r="O1199" s="939">
        <v>9.18</v>
      </c>
      <c r="P1199" s="939"/>
      <c r="Q1199" s="1053">
        <v>74876.447</v>
      </c>
      <c r="R1199" s="866"/>
      <c r="S1199" s="952"/>
    </row>
    <row r="1200" spans="1:19" ht="15">
      <c r="A1200" s="275"/>
      <c r="B1200" s="864"/>
      <c r="C1200" s="884"/>
      <c r="D1200" s="865"/>
      <c r="E1200" s="897" t="s">
        <v>1097</v>
      </c>
      <c r="F1200" s="868"/>
      <c r="G1200" s="912"/>
      <c r="H1200" s="912"/>
      <c r="I1200" s="912"/>
      <c r="J1200" s="933"/>
      <c r="K1200" s="964"/>
      <c r="L1200" s="933"/>
      <c r="M1200" s="922"/>
      <c r="N1200" s="940">
        <v>9.18</v>
      </c>
      <c r="O1200" s="940">
        <v>9.18</v>
      </c>
      <c r="P1200" s="940">
        <v>9.2170000000000005</v>
      </c>
      <c r="Q1200" s="1054">
        <v>74876.447</v>
      </c>
      <c r="R1200" s="869"/>
      <c r="S1200" s="951"/>
    </row>
    <row r="1201" spans="1:19" ht="14.25">
      <c r="A1201" s="275"/>
      <c r="B1201" s="864"/>
      <c r="C1201" s="884"/>
      <c r="D1201" s="865"/>
      <c r="E1201" s="900" t="s">
        <v>1098</v>
      </c>
      <c r="F1201" s="867"/>
      <c r="G1201" s="911" t="s">
        <v>194</v>
      </c>
      <c r="H1201" s="910" t="s">
        <v>194</v>
      </c>
      <c r="I1201" s="911" t="s">
        <v>171</v>
      </c>
      <c r="J1201" s="932" t="s">
        <v>172</v>
      </c>
      <c r="K1201" s="963" t="s">
        <v>173</v>
      </c>
      <c r="L1201" s="932" t="s">
        <v>965</v>
      </c>
      <c r="M1201" s="921" t="s">
        <v>1053</v>
      </c>
      <c r="N1201" s="939">
        <v>0.224</v>
      </c>
      <c r="O1201" s="939">
        <v>0.19999999999999998</v>
      </c>
      <c r="P1201" s="939"/>
      <c r="Q1201" s="1053">
        <v>308.33100000000002</v>
      </c>
      <c r="R1201" s="866"/>
      <c r="S1201" s="952"/>
    </row>
    <row r="1202" spans="1:19" ht="15">
      <c r="A1202" s="275"/>
      <c r="B1202" s="864"/>
      <c r="C1202" s="884"/>
      <c r="D1202" s="865"/>
      <c r="E1202" s="897" t="s">
        <v>1099</v>
      </c>
      <c r="F1202" s="868"/>
      <c r="G1202" s="912"/>
      <c r="H1202" s="912"/>
      <c r="I1202" s="912"/>
      <c r="J1202" s="933"/>
      <c r="K1202" s="964"/>
      <c r="L1202" s="933"/>
      <c r="M1202" s="922"/>
      <c r="N1202" s="940">
        <v>0.224</v>
      </c>
      <c r="O1202" s="940">
        <v>0.19999999999999998</v>
      </c>
      <c r="P1202" s="940">
        <v>0.214</v>
      </c>
      <c r="Q1202" s="1054">
        <v>308.33100000000002</v>
      </c>
      <c r="R1202" s="869"/>
      <c r="S1202" s="951"/>
    </row>
    <row r="1203" spans="1:19" ht="14.25">
      <c r="A1203" s="275"/>
      <c r="B1203" s="864"/>
      <c r="C1203" s="884"/>
      <c r="D1203" s="865"/>
      <c r="E1203" s="900" t="s">
        <v>1100</v>
      </c>
      <c r="F1203" s="867"/>
      <c r="G1203" s="911" t="s">
        <v>194</v>
      </c>
      <c r="H1203" s="910" t="s">
        <v>194</v>
      </c>
      <c r="I1203" s="911" t="s">
        <v>171</v>
      </c>
      <c r="J1203" s="932" t="s">
        <v>172</v>
      </c>
      <c r="K1203" s="963" t="s">
        <v>173</v>
      </c>
      <c r="L1203" s="932" t="s">
        <v>965</v>
      </c>
      <c r="M1203" s="921" t="s">
        <v>1053</v>
      </c>
      <c r="N1203" s="939">
        <v>1.9520000000000002</v>
      </c>
      <c r="O1203" s="939">
        <v>1.4180000000000001</v>
      </c>
      <c r="P1203" s="939"/>
      <c r="Q1203" s="1053">
        <v>8211.8770000000004</v>
      </c>
      <c r="R1203" s="866"/>
      <c r="S1203" s="952"/>
    </row>
    <row r="1204" spans="1:19" ht="15">
      <c r="A1204" s="275"/>
      <c r="B1204" s="864"/>
      <c r="C1204" s="884"/>
      <c r="D1204" s="865"/>
      <c r="E1204" s="897" t="s">
        <v>1101</v>
      </c>
      <c r="F1204" s="868"/>
      <c r="G1204" s="912"/>
      <c r="H1204" s="912"/>
      <c r="I1204" s="912"/>
      <c r="J1204" s="933"/>
      <c r="K1204" s="964"/>
      <c r="L1204" s="933"/>
      <c r="M1204" s="922"/>
      <c r="N1204" s="940">
        <v>1.9520000000000002</v>
      </c>
      <c r="O1204" s="940">
        <v>1.4180000000000001</v>
      </c>
      <c r="P1204" s="940">
        <v>1.677</v>
      </c>
      <c r="Q1204" s="1054">
        <v>8211.8770000000004</v>
      </c>
      <c r="R1204" s="869"/>
      <c r="S1204" s="951"/>
    </row>
    <row r="1205" spans="1:19" ht="14.25">
      <c r="A1205" s="275"/>
      <c r="B1205" s="864"/>
      <c r="C1205" s="884"/>
      <c r="D1205" s="865"/>
      <c r="E1205" s="900" t="s">
        <v>1102</v>
      </c>
      <c r="F1205" s="867"/>
      <c r="G1205" s="911" t="s">
        <v>194</v>
      </c>
      <c r="H1205" s="910" t="s">
        <v>194</v>
      </c>
      <c r="I1205" s="911" t="s">
        <v>171</v>
      </c>
      <c r="J1205" s="932" t="s">
        <v>172</v>
      </c>
      <c r="K1205" s="963" t="s">
        <v>173</v>
      </c>
      <c r="L1205" s="932" t="s">
        <v>965</v>
      </c>
      <c r="M1205" s="921" t="s">
        <v>1103</v>
      </c>
      <c r="N1205" s="939">
        <v>1.1000000000000001</v>
      </c>
      <c r="O1205" s="939">
        <v>1.1000000000000001</v>
      </c>
      <c r="P1205" s="939"/>
      <c r="Q1205" s="1053">
        <v>7283.0539999999992</v>
      </c>
      <c r="R1205" s="866"/>
      <c r="S1205" s="952"/>
    </row>
    <row r="1206" spans="1:19" ht="15">
      <c r="A1206" s="275"/>
      <c r="B1206" s="864"/>
      <c r="C1206" s="884"/>
      <c r="D1206" s="865"/>
      <c r="E1206" s="897" t="s">
        <v>1104</v>
      </c>
      <c r="F1206" s="868"/>
      <c r="G1206" s="912"/>
      <c r="H1206" s="912"/>
      <c r="I1206" s="912"/>
      <c r="J1206" s="933"/>
      <c r="K1206" s="964"/>
      <c r="L1206" s="933"/>
      <c r="M1206" s="922"/>
      <c r="N1206" s="940">
        <v>1.1000000000000001</v>
      </c>
      <c r="O1206" s="940">
        <v>1.1000000000000001</v>
      </c>
      <c r="P1206" s="940">
        <v>1.129</v>
      </c>
      <c r="Q1206" s="1054">
        <v>7283.0539999999992</v>
      </c>
      <c r="R1206" s="869"/>
      <c r="S1206" s="951"/>
    </row>
    <row r="1207" spans="1:19" ht="14.25">
      <c r="A1207" s="275"/>
      <c r="B1207" s="864"/>
      <c r="C1207" s="884"/>
      <c r="D1207" s="865"/>
      <c r="E1207" s="900" t="s">
        <v>1105</v>
      </c>
      <c r="F1207" s="867"/>
      <c r="G1207" s="911" t="s">
        <v>194</v>
      </c>
      <c r="H1207" s="910" t="s">
        <v>194</v>
      </c>
      <c r="I1207" s="911" t="s">
        <v>171</v>
      </c>
      <c r="J1207" s="932" t="s">
        <v>172</v>
      </c>
      <c r="K1207" s="963" t="s">
        <v>173</v>
      </c>
      <c r="L1207" s="932" t="s">
        <v>965</v>
      </c>
      <c r="M1207" s="921" t="s">
        <v>1053</v>
      </c>
      <c r="N1207" s="939">
        <v>0.496</v>
      </c>
      <c r="O1207" s="939">
        <v>0.496</v>
      </c>
      <c r="P1207" s="939"/>
      <c r="Q1207" s="1053">
        <v>985.81999999999994</v>
      </c>
      <c r="R1207" s="866"/>
      <c r="S1207" s="952"/>
    </row>
    <row r="1208" spans="1:19" ht="15">
      <c r="A1208" s="275"/>
      <c r="B1208" s="864"/>
      <c r="C1208" s="884"/>
      <c r="D1208" s="865"/>
      <c r="E1208" s="897" t="s">
        <v>1106</v>
      </c>
      <c r="F1208" s="868"/>
      <c r="G1208" s="912"/>
      <c r="H1208" s="912"/>
      <c r="I1208" s="912"/>
      <c r="J1208" s="933"/>
      <c r="K1208" s="964"/>
      <c r="L1208" s="933"/>
      <c r="M1208" s="922"/>
      <c r="N1208" s="940">
        <v>0.496</v>
      </c>
      <c r="O1208" s="940">
        <v>0.496</v>
      </c>
      <c r="P1208" s="940">
        <v>0.55100000000000005</v>
      </c>
      <c r="Q1208" s="1054">
        <v>985.81999999999994</v>
      </c>
      <c r="R1208" s="869"/>
      <c r="S1208" s="951"/>
    </row>
    <row r="1209" spans="1:19" ht="15">
      <c r="A1209" s="275"/>
      <c r="B1209" s="864"/>
      <c r="C1209" s="886"/>
      <c r="D1209" s="892" t="s">
        <v>204</v>
      </c>
      <c r="E1209" s="899"/>
      <c r="F1209" s="865"/>
      <c r="G1209" s="910"/>
      <c r="H1209" s="910"/>
      <c r="I1209" s="910"/>
      <c r="J1209" s="932"/>
      <c r="K1209" s="965"/>
      <c r="L1209" s="932"/>
      <c r="M1209" s="923"/>
      <c r="N1209" s="939">
        <v>20.968000000000011</v>
      </c>
      <c r="O1209" s="939">
        <v>19.979999999999986</v>
      </c>
      <c r="P1209" s="939"/>
      <c r="Q1209" s="1053">
        <v>140398.06399999995</v>
      </c>
      <c r="R1209" s="866"/>
      <c r="S1209" s="952"/>
    </row>
    <row r="1210" spans="1:19" ht="15">
      <c r="A1210" s="275"/>
      <c r="B1210" s="864"/>
      <c r="C1210" s="883" t="s">
        <v>1780</v>
      </c>
      <c r="D1210" s="868"/>
      <c r="E1210" s="901"/>
      <c r="F1210" s="868"/>
      <c r="G1210" s="912"/>
      <c r="H1210" s="912"/>
      <c r="I1210" s="912"/>
      <c r="J1210" s="933"/>
      <c r="K1210" s="964"/>
      <c r="L1210" s="933"/>
      <c r="M1210" s="922"/>
      <c r="N1210" s="940">
        <v>20.968000000000011</v>
      </c>
      <c r="O1210" s="940">
        <v>19.979999999999986</v>
      </c>
      <c r="P1210" s="940"/>
      <c r="Q1210" s="1054">
        <v>140398.06399999995</v>
      </c>
      <c r="R1210" s="869"/>
      <c r="S1210" s="951"/>
    </row>
    <row r="1211" spans="1:19" ht="14.25">
      <c r="A1211" s="275"/>
      <c r="B1211" s="864"/>
      <c r="C1211" s="884" t="s">
        <v>1014</v>
      </c>
      <c r="D1211" s="867" t="s">
        <v>192</v>
      </c>
      <c r="E1211" s="900" t="s">
        <v>1781</v>
      </c>
      <c r="F1211" s="867" t="s">
        <v>207</v>
      </c>
      <c r="G1211" s="911" t="s">
        <v>194</v>
      </c>
      <c r="H1211" s="910" t="s">
        <v>194</v>
      </c>
      <c r="I1211" s="911" t="s">
        <v>176</v>
      </c>
      <c r="J1211" s="932" t="s">
        <v>172</v>
      </c>
      <c r="K1211" s="963" t="s">
        <v>173</v>
      </c>
      <c r="L1211" s="932" t="s">
        <v>982</v>
      </c>
      <c r="M1211" s="921" t="s">
        <v>983</v>
      </c>
      <c r="N1211" s="939">
        <v>1.67</v>
      </c>
      <c r="O1211" s="939">
        <v>1.1289999999999998</v>
      </c>
      <c r="P1211" s="939"/>
      <c r="Q1211" s="1053">
        <v>7074.6030000000001</v>
      </c>
      <c r="R1211" s="866"/>
      <c r="S1211" s="952"/>
    </row>
    <row r="1212" spans="1:19" ht="15">
      <c r="A1212" s="275"/>
      <c r="B1212" s="864"/>
      <c r="C1212" s="884"/>
      <c r="D1212" s="865"/>
      <c r="E1212" s="897" t="s">
        <v>1782</v>
      </c>
      <c r="F1212" s="868"/>
      <c r="G1212" s="912"/>
      <c r="H1212" s="912"/>
      <c r="I1212" s="912"/>
      <c r="J1212" s="933"/>
      <c r="K1212" s="964"/>
      <c r="L1212" s="933"/>
      <c r="M1212" s="922"/>
      <c r="N1212" s="940">
        <v>1.67</v>
      </c>
      <c r="O1212" s="940">
        <v>1.1289999999999998</v>
      </c>
      <c r="P1212" s="940">
        <v>1.462</v>
      </c>
      <c r="Q1212" s="1054">
        <v>7074.6030000000001</v>
      </c>
      <c r="R1212" s="869"/>
      <c r="S1212" s="951"/>
    </row>
    <row r="1213" spans="1:19" ht="15">
      <c r="A1213" s="275"/>
      <c r="B1213" s="864"/>
      <c r="C1213" s="886"/>
      <c r="D1213" s="892" t="s">
        <v>204</v>
      </c>
      <c r="E1213" s="899"/>
      <c r="F1213" s="865"/>
      <c r="G1213" s="910"/>
      <c r="H1213" s="910"/>
      <c r="I1213" s="910"/>
      <c r="J1213" s="932"/>
      <c r="K1213" s="965"/>
      <c r="L1213" s="932"/>
      <c r="M1213" s="923"/>
      <c r="N1213" s="939">
        <v>1.67</v>
      </c>
      <c r="O1213" s="939">
        <v>1.1289999999999998</v>
      </c>
      <c r="P1213" s="939"/>
      <c r="Q1213" s="1053">
        <v>7074.6030000000001</v>
      </c>
      <c r="R1213" s="866"/>
      <c r="S1213" s="952"/>
    </row>
    <row r="1214" spans="1:19" ht="30">
      <c r="A1214" s="275"/>
      <c r="B1214" s="864"/>
      <c r="C1214" s="883" t="s">
        <v>1015</v>
      </c>
      <c r="D1214" s="868"/>
      <c r="E1214" s="901"/>
      <c r="F1214" s="868"/>
      <c r="G1214" s="912"/>
      <c r="H1214" s="912"/>
      <c r="I1214" s="912"/>
      <c r="J1214" s="933"/>
      <c r="K1214" s="964"/>
      <c r="L1214" s="933"/>
      <c r="M1214" s="922"/>
      <c r="N1214" s="940">
        <v>1.67</v>
      </c>
      <c r="O1214" s="940">
        <v>1.1289999999999998</v>
      </c>
      <c r="P1214" s="940"/>
      <c r="Q1214" s="1054">
        <v>7074.6030000000001</v>
      </c>
      <c r="R1214" s="869"/>
      <c r="S1214" s="951"/>
    </row>
    <row r="1215" spans="1:19" ht="14.25">
      <c r="A1215" s="275"/>
      <c r="B1215" s="864"/>
      <c r="C1215" s="884" t="s">
        <v>1079</v>
      </c>
      <c r="D1215" s="867" t="s">
        <v>192</v>
      </c>
      <c r="E1215" s="900" t="s">
        <v>1080</v>
      </c>
      <c r="F1215" s="867" t="s">
        <v>219</v>
      </c>
      <c r="G1215" s="911" t="s">
        <v>194</v>
      </c>
      <c r="H1215" s="910" t="s">
        <v>194</v>
      </c>
      <c r="I1215" s="911" t="s">
        <v>176</v>
      </c>
      <c r="J1215" s="932" t="s">
        <v>238</v>
      </c>
      <c r="K1215" s="963" t="s">
        <v>173</v>
      </c>
      <c r="L1215" s="932" t="s">
        <v>982</v>
      </c>
      <c r="M1215" s="921" t="s">
        <v>983</v>
      </c>
      <c r="N1215" s="939">
        <v>0</v>
      </c>
      <c r="O1215" s="939">
        <v>0</v>
      </c>
      <c r="P1215" s="939"/>
      <c r="Q1215" s="1053">
        <v>810.95299999999997</v>
      </c>
      <c r="R1215" s="866"/>
      <c r="S1215" s="952"/>
    </row>
    <row r="1216" spans="1:19" ht="15">
      <c r="A1216" s="275"/>
      <c r="B1216" s="864"/>
      <c r="C1216" s="884"/>
      <c r="D1216" s="865"/>
      <c r="E1216" s="897" t="s">
        <v>1081</v>
      </c>
      <c r="F1216" s="868"/>
      <c r="G1216" s="912"/>
      <c r="H1216" s="912"/>
      <c r="I1216" s="912"/>
      <c r="J1216" s="933"/>
      <c r="K1216" s="964"/>
      <c r="L1216" s="933"/>
      <c r="M1216" s="922"/>
      <c r="N1216" s="940">
        <v>0</v>
      </c>
      <c r="O1216" s="940">
        <v>0</v>
      </c>
      <c r="P1216" s="940">
        <v>1.4750000000000001</v>
      </c>
      <c r="Q1216" s="1054">
        <v>810.95299999999997</v>
      </c>
      <c r="R1216" s="869"/>
      <c r="S1216" s="951"/>
    </row>
    <row r="1217" spans="1:19" ht="15">
      <c r="A1217" s="275"/>
      <c r="B1217" s="864"/>
      <c r="C1217" s="886"/>
      <c r="D1217" s="892" t="s">
        <v>204</v>
      </c>
      <c r="E1217" s="899"/>
      <c r="F1217" s="865"/>
      <c r="G1217" s="910"/>
      <c r="H1217" s="910"/>
      <c r="I1217" s="910"/>
      <c r="J1217" s="932"/>
      <c r="K1217" s="965"/>
      <c r="L1217" s="932"/>
      <c r="M1217" s="923"/>
      <c r="N1217" s="939">
        <v>0</v>
      </c>
      <c r="O1217" s="939">
        <v>0</v>
      </c>
      <c r="P1217" s="939"/>
      <c r="Q1217" s="1053">
        <v>810.95299999999997</v>
      </c>
      <c r="R1217" s="866"/>
      <c r="S1217" s="952"/>
    </row>
    <row r="1218" spans="1:19" ht="15">
      <c r="A1218" s="275"/>
      <c r="B1218" s="864"/>
      <c r="C1218" s="883" t="s">
        <v>1086</v>
      </c>
      <c r="D1218" s="868"/>
      <c r="E1218" s="901"/>
      <c r="F1218" s="868"/>
      <c r="G1218" s="912"/>
      <c r="H1218" s="912"/>
      <c r="I1218" s="912"/>
      <c r="J1218" s="933"/>
      <c r="K1218" s="964"/>
      <c r="L1218" s="933"/>
      <c r="M1218" s="922"/>
      <c r="N1218" s="940">
        <v>0</v>
      </c>
      <c r="O1218" s="940">
        <v>0</v>
      </c>
      <c r="P1218" s="940"/>
      <c r="Q1218" s="1054">
        <v>810.95299999999997</v>
      </c>
      <c r="R1218" s="869"/>
      <c r="S1218" s="951"/>
    </row>
    <row r="1219" spans="1:19" ht="28.5">
      <c r="A1219" s="275"/>
      <c r="B1219" s="864"/>
      <c r="C1219" s="884" t="s">
        <v>1785</v>
      </c>
      <c r="D1219" s="867" t="s">
        <v>192</v>
      </c>
      <c r="E1219" s="898" t="s">
        <v>1786</v>
      </c>
      <c r="F1219" s="867" t="s">
        <v>240</v>
      </c>
      <c r="G1219" s="909" t="s">
        <v>194</v>
      </c>
      <c r="H1219" s="910" t="s">
        <v>194</v>
      </c>
      <c r="I1219" s="909" t="s">
        <v>176</v>
      </c>
      <c r="J1219" s="932" t="s">
        <v>238</v>
      </c>
      <c r="K1219" s="962" t="s">
        <v>173</v>
      </c>
      <c r="L1219" s="932" t="s">
        <v>965</v>
      </c>
      <c r="M1219" s="920" t="s">
        <v>1053</v>
      </c>
      <c r="N1219" s="939">
        <v>10</v>
      </c>
      <c r="O1219" s="939">
        <v>10</v>
      </c>
      <c r="P1219" s="939"/>
      <c r="Q1219" s="1053">
        <v>31099.513999999999</v>
      </c>
      <c r="R1219" s="866"/>
      <c r="S1219" s="952"/>
    </row>
    <row r="1220" spans="1:19" ht="14.25">
      <c r="A1220" s="275"/>
      <c r="B1220" s="864"/>
      <c r="C1220" s="884"/>
      <c r="D1220" s="865"/>
      <c r="E1220" s="896"/>
      <c r="F1220" s="867" t="s">
        <v>243</v>
      </c>
      <c r="G1220" s="911" t="s">
        <v>194</v>
      </c>
      <c r="H1220" s="910" t="s">
        <v>194</v>
      </c>
      <c r="I1220" s="911" t="s">
        <v>176</v>
      </c>
      <c r="J1220" s="932" t="s">
        <v>238</v>
      </c>
      <c r="K1220" s="963" t="s">
        <v>173</v>
      </c>
      <c r="L1220" s="932" t="s">
        <v>965</v>
      </c>
      <c r="M1220" s="921" t="s">
        <v>1053</v>
      </c>
      <c r="N1220" s="939">
        <v>10</v>
      </c>
      <c r="O1220" s="939">
        <v>10</v>
      </c>
      <c r="P1220" s="939"/>
      <c r="Q1220" s="1053">
        <v>36638.300000000003</v>
      </c>
      <c r="R1220" s="866"/>
      <c r="S1220" s="952"/>
    </row>
    <row r="1221" spans="1:19" ht="15">
      <c r="A1221" s="275"/>
      <c r="B1221" s="864"/>
      <c r="C1221" s="884"/>
      <c r="D1221" s="865"/>
      <c r="E1221" s="897" t="s">
        <v>1787</v>
      </c>
      <c r="F1221" s="868"/>
      <c r="G1221" s="912"/>
      <c r="H1221" s="912"/>
      <c r="I1221" s="912"/>
      <c r="J1221" s="933"/>
      <c r="K1221" s="964"/>
      <c r="L1221" s="933"/>
      <c r="M1221" s="922"/>
      <c r="N1221" s="940">
        <v>20</v>
      </c>
      <c r="O1221" s="940">
        <v>20</v>
      </c>
      <c r="P1221" s="940">
        <v>10.199999999999999</v>
      </c>
      <c r="Q1221" s="1054">
        <v>67737.813999999984</v>
      </c>
      <c r="R1221" s="869"/>
      <c r="S1221" s="951"/>
    </row>
    <row r="1222" spans="1:19" ht="15">
      <c r="A1222" s="275"/>
      <c r="B1222" s="864"/>
      <c r="C1222" s="886"/>
      <c r="D1222" s="892" t="s">
        <v>204</v>
      </c>
      <c r="E1222" s="899"/>
      <c r="F1222" s="865"/>
      <c r="G1222" s="910"/>
      <c r="H1222" s="910"/>
      <c r="I1222" s="910"/>
      <c r="J1222" s="932"/>
      <c r="K1222" s="965"/>
      <c r="L1222" s="932"/>
      <c r="M1222" s="923"/>
      <c r="N1222" s="939">
        <v>20</v>
      </c>
      <c r="O1222" s="939">
        <v>20</v>
      </c>
      <c r="P1222" s="939"/>
      <c r="Q1222" s="1053">
        <v>67737.813999999984</v>
      </c>
      <c r="R1222" s="866"/>
      <c r="S1222" s="952"/>
    </row>
    <row r="1223" spans="1:19" ht="30">
      <c r="A1223" s="275"/>
      <c r="B1223" s="864"/>
      <c r="C1223" s="883" t="s">
        <v>1788</v>
      </c>
      <c r="D1223" s="868"/>
      <c r="E1223" s="901"/>
      <c r="F1223" s="868"/>
      <c r="G1223" s="912"/>
      <c r="H1223" s="912"/>
      <c r="I1223" s="912"/>
      <c r="J1223" s="933"/>
      <c r="K1223" s="964"/>
      <c r="L1223" s="933"/>
      <c r="M1223" s="922"/>
      <c r="N1223" s="940">
        <v>20</v>
      </c>
      <c r="O1223" s="940">
        <v>20</v>
      </c>
      <c r="P1223" s="940"/>
      <c r="Q1223" s="1054">
        <v>67737.813999999984</v>
      </c>
      <c r="R1223" s="869"/>
      <c r="S1223" s="951"/>
    </row>
    <row r="1224" spans="1:19" ht="14.25">
      <c r="A1224" s="275"/>
      <c r="B1224" s="864"/>
      <c r="C1224" s="884" t="s">
        <v>1113</v>
      </c>
      <c r="D1224" s="867" t="s">
        <v>192</v>
      </c>
      <c r="E1224" s="898" t="s">
        <v>1114</v>
      </c>
      <c r="F1224" s="867" t="s">
        <v>1115</v>
      </c>
      <c r="G1224" s="909" t="s">
        <v>194</v>
      </c>
      <c r="H1224" s="910" t="s">
        <v>194</v>
      </c>
      <c r="I1224" s="909" t="s">
        <v>176</v>
      </c>
      <c r="J1224" s="932" t="s">
        <v>238</v>
      </c>
      <c r="K1224" s="962" t="s">
        <v>173</v>
      </c>
      <c r="L1224" s="932" t="s">
        <v>989</v>
      </c>
      <c r="M1224" s="920" t="s">
        <v>1116</v>
      </c>
      <c r="N1224" s="939">
        <v>49.180000000000014</v>
      </c>
      <c r="O1224" s="939">
        <v>49.180000000000014</v>
      </c>
      <c r="P1224" s="939"/>
      <c r="Q1224" s="1053">
        <v>203337.79399999997</v>
      </c>
      <c r="R1224" s="866"/>
      <c r="S1224" s="952"/>
    </row>
    <row r="1225" spans="1:19" ht="14.25">
      <c r="A1225" s="275"/>
      <c r="B1225" s="864"/>
      <c r="C1225" s="884"/>
      <c r="D1225" s="865"/>
      <c r="E1225" s="896"/>
      <c r="F1225" s="867" t="s">
        <v>1117</v>
      </c>
      <c r="G1225" s="911" t="s">
        <v>194</v>
      </c>
      <c r="H1225" s="910" t="s">
        <v>194</v>
      </c>
      <c r="I1225" s="911" t="s">
        <v>176</v>
      </c>
      <c r="J1225" s="932" t="s">
        <v>238</v>
      </c>
      <c r="K1225" s="963" t="s">
        <v>173</v>
      </c>
      <c r="L1225" s="932" t="s">
        <v>989</v>
      </c>
      <c r="M1225" s="921" t="s">
        <v>1116</v>
      </c>
      <c r="N1225" s="939">
        <v>47.580000000000013</v>
      </c>
      <c r="O1225" s="939">
        <v>47.580000000000013</v>
      </c>
      <c r="P1225" s="939"/>
      <c r="Q1225" s="1053">
        <v>193528.51700000002</v>
      </c>
      <c r="R1225" s="866"/>
      <c r="S1225" s="952"/>
    </row>
    <row r="1226" spans="1:19" ht="15">
      <c r="A1226" s="275"/>
      <c r="B1226" s="864"/>
      <c r="C1226" s="884"/>
      <c r="D1226" s="865"/>
      <c r="E1226" s="897" t="s">
        <v>1118</v>
      </c>
      <c r="F1226" s="868"/>
      <c r="G1226" s="912"/>
      <c r="H1226" s="912"/>
      <c r="I1226" s="912"/>
      <c r="J1226" s="933"/>
      <c r="K1226" s="964"/>
      <c r="L1226" s="933"/>
      <c r="M1226" s="922"/>
      <c r="N1226" s="940">
        <v>96.760000000000048</v>
      </c>
      <c r="O1226" s="940">
        <v>96.760000000000048</v>
      </c>
      <c r="P1226" s="940">
        <v>97.817999999999998</v>
      </c>
      <c r="Q1226" s="1054">
        <v>396866.31099999987</v>
      </c>
      <c r="R1226" s="869"/>
      <c r="S1226" s="951"/>
    </row>
    <row r="1227" spans="1:19" ht="15">
      <c r="A1227" s="275"/>
      <c r="B1227" s="864"/>
      <c r="C1227" s="886"/>
      <c r="D1227" s="892" t="s">
        <v>204</v>
      </c>
      <c r="E1227" s="899"/>
      <c r="F1227" s="865"/>
      <c r="G1227" s="910"/>
      <c r="H1227" s="910"/>
      <c r="I1227" s="910"/>
      <c r="J1227" s="932"/>
      <c r="K1227" s="965"/>
      <c r="L1227" s="932"/>
      <c r="M1227" s="923"/>
      <c r="N1227" s="939">
        <v>96.760000000000048</v>
      </c>
      <c r="O1227" s="939">
        <v>96.760000000000048</v>
      </c>
      <c r="P1227" s="939"/>
      <c r="Q1227" s="1053">
        <v>396866.31099999987</v>
      </c>
      <c r="R1227" s="866"/>
      <c r="S1227" s="952"/>
    </row>
    <row r="1228" spans="1:19" ht="30">
      <c r="A1228" s="275"/>
      <c r="B1228" s="864"/>
      <c r="C1228" s="883" t="s">
        <v>1119</v>
      </c>
      <c r="D1228" s="868"/>
      <c r="E1228" s="901"/>
      <c r="F1228" s="868"/>
      <c r="G1228" s="912"/>
      <c r="H1228" s="912"/>
      <c r="I1228" s="912"/>
      <c r="J1228" s="933"/>
      <c r="K1228" s="964"/>
      <c r="L1228" s="933"/>
      <c r="M1228" s="922"/>
      <c r="N1228" s="940">
        <v>96.760000000000048</v>
      </c>
      <c r="O1228" s="940">
        <v>96.760000000000048</v>
      </c>
      <c r="P1228" s="940"/>
      <c r="Q1228" s="1054">
        <v>396866.31099999987</v>
      </c>
      <c r="R1228" s="869"/>
      <c r="S1228" s="951"/>
    </row>
    <row r="1229" spans="1:19" ht="14.25">
      <c r="A1229" s="275"/>
      <c r="B1229" s="864"/>
      <c r="C1229" s="884" t="s">
        <v>2067</v>
      </c>
      <c r="D1229" s="867" t="s">
        <v>167</v>
      </c>
      <c r="E1229" s="898" t="s">
        <v>1120</v>
      </c>
      <c r="F1229" s="867"/>
      <c r="G1229" s="909" t="s">
        <v>170</v>
      </c>
      <c r="H1229" s="910" t="s">
        <v>170</v>
      </c>
      <c r="I1229" s="909" t="s">
        <v>171</v>
      </c>
      <c r="J1229" s="932" t="s">
        <v>172</v>
      </c>
      <c r="K1229" s="962" t="s">
        <v>173</v>
      </c>
      <c r="L1229" s="932" t="s">
        <v>976</v>
      </c>
      <c r="M1229" s="920" t="s">
        <v>1121</v>
      </c>
      <c r="N1229" s="939">
        <v>5.5599999999999987</v>
      </c>
      <c r="O1229" s="939">
        <v>4.0700000000000012</v>
      </c>
      <c r="P1229" s="939"/>
      <c r="Q1229" s="1053">
        <v>0</v>
      </c>
      <c r="R1229" s="866"/>
      <c r="S1229" s="952"/>
    </row>
    <row r="1230" spans="1:19" ht="14.25">
      <c r="A1230" s="275"/>
      <c r="B1230" s="864"/>
      <c r="C1230" s="884"/>
      <c r="D1230" s="865"/>
      <c r="E1230" s="896"/>
      <c r="F1230" s="865"/>
      <c r="G1230" s="911"/>
      <c r="H1230" s="910"/>
      <c r="I1230" s="911"/>
      <c r="J1230" s="932"/>
      <c r="K1230" s="963"/>
      <c r="L1230" s="932"/>
      <c r="M1230" s="921"/>
      <c r="N1230" s="939"/>
      <c r="O1230" s="939"/>
      <c r="P1230" s="939"/>
      <c r="Q1230" s="1053"/>
      <c r="R1230" s="866" t="s">
        <v>178</v>
      </c>
      <c r="S1230" s="952">
        <v>0</v>
      </c>
    </row>
    <row r="1231" spans="1:19" ht="15">
      <c r="A1231" s="275"/>
      <c r="B1231" s="864"/>
      <c r="C1231" s="884"/>
      <c r="D1231" s="865"/>
      <c r="E1231" s="897" t="s">
        <v>1122</v>
      </c>
      <c r="F1231" s="868"/>
      <c r="G1231" s="912"/>
      <c r="H1231" s="912"/>
      <c r="I1231" s="912"/>
      <c r="J1231" s="933"/>
      <c r="K1231" s="964"/>
      <c r="L1231" s="933"/>
      <c r="M1231" s="922"/>
      <c r="N1231" s="940">
        <v>5.5599999999999987</v>
      </c>
      <c r="O1231" s="940">
        <v>4.0700000000000012</v>
      </c>
      <c r="P1231" s="940">
        <v>0</v>
      </c>
      <c r="Q1231" s="1054">
        <v>0</v>
      </c>
      <c r="R1231" s="869"/>
      <c r="S1231" s="951"/>
    </row>
    <row r="1232" spans="1:19" ht="14.25">
      <c r="A1232" s="275"/>
      <c r="B1232" s="864"/>
      <c r="C1232" s="884"/>
      <c r="D1232" s="865"/>
      <c r="E1232" s="898" t="s">
        <v>2138</v>
      </c>
      <c r="F1232" s="867"/>
      <c r="G1232" s="909" t="s">
        <v>170</v>
      </c>
      <c r="H1232" s="910" t="s">
        <v>170</v>
      </c>
      <c r="I1232" s="909" t="s">
        <v>171</v>
      </c>
      <c r="J1232" s="932" t="s">
        <v>172</v>
      </c>
      <c r="K1232" s="962" t="s">
        <v>173</v>
      </c>
      <c r="L1232" s="932" t="s">
        <v>976</v>
      </c>
      <c r="M1232" s="920" t="s">
        <v>2139</v>
      </c>
      <c r="N1232" s="939">
        <v>0.36999999999999994</v>
      </c>
      <c r="O1232" s="939">
        <v>0.28999999999999998</v>
      </c>
      <c r="P1232" s="939"/>
      <c r="Q1232" s="1053">
        <v>0</v>
      </c>
      <c r="R1232" s="866"/>
      <c r="S1232" s="952"/>
    </row>
    <row r="1233" spans="1:19" ht="14.25">
      <c r="A1233" s="275"/>
      <c r="B1233" s="864"/>
      <c r="C1233" s="884"/>
      <c r="D1233" s="865"/>
      <c r="E1233" s="896"/>
      <c r="F1233" s="865"/>
      <c r="G1233" s="911"/>
      <c r="H1233" s="910"/>
      <c r="I1233" s="911"/>
      <c r="J1233" s="932"/>
      <c r="K1233" s="963"/>
      <c r="L1233" s="932"/>
      <c r="M1233" s="921"/>
      <c r="N1233" s="939"/>
      <c r="O1233" s="939"/>
      <c r="P1233" s="939"/>
      <c r="Q1233" s="1053"/>
      <c r="R1233" s="866" t="s">
        <v>178</v>
      </c>
      <c r="S1233" s="952">
        <v>0</v>
      </c>
    </row>
    <row r="1234" spans="1:19" ht="15">
      <c r="A1234" s="275"/>
      <c r="B1234" s="864"/>
      <c r="C1234" s="884"/>
      <c r="D1234" s="865"/>
      <c r="E1234" s="897" t="s">
        <v>2140</v>
      </c>
      <c r="F1234" s="868"/>
      <c r="G1234" s="912"/>
      <c r="H1234" s="912"/>
      <c r="I1234" s="912"/>
      <c r="J1234" s="933"/>
      <c r="K1234" s="964"/>
      <c r="L1234" s="933"/>
      <c r="M1234" s="922"/>
      <c r="N1234" s="940">
        <v>0.36999999999999994</v>
      </c>
      <c r="O1234" s="940">
        <v>0.28999999999999998</v>
      </c>
      <c r="P1234" s="940">
        <v>0</v>
      </c>
      <c r="Q1234" s="1054">
        <v>0</v>
      </c>
      <c r="R1234" s="869"/>
      <c r="S1234" s="951"/>
    </row>
    <row r="1235" spans="1:19" ht="15">
      <c r="A1235" s="275"/>
      <c r="B1235" s="864"/>
      <c r="C1235" s="884"/>
      <c r="D1235" s="892" t="s">
        <v>191</v>
      </c>
      <c r="E1235" s="899"/>
      <c r="F1235" s="865"/>
      <c r="G1235" s="910"/>
      <c r="H1235" s="910"/>
      <c r="I1235" s="910"/>
      <c r="J1235" s="932"/>
      <c r="K1235" s="965"/>
      <c r="L1235" s="932"/>
      <c r="M1235" s="923"/>
      <c r="N1235" s="939">
        <v>5.9300000000000033</v>
      </c>
      <c r="O1235" s="939">
        <v>4.3600000000000039</v>
      </c>
      <c r="P1235" s="939"/>
      <c r="Q1235" s="1053">
        <v>0</v>
      </c>
      <c r="R1235" s="866"/>
      <c r="S1235" s="952"/>
    </row>
    <row r="1236" spans="1:19" ht="14.25">
      <c r="A1236" s="275"/>
      <c r="B1236" s="864"/>
      <c r="C1236" s="884"/>
      <c r="D1236" s="867" t="s">
        <v>192</v>
      </c>
      <c r="E1236" s="900" t="s">
        <v>2141</v>
      </c>
      <c r="F1236" s="867"/>
      <c r="G1236" s="911" t="s">
        <v>194</v>
      </c>
      <c r="H1236" s="910" t="s">
        <v>194</v>
      </c>
      <c r="I1236" s="911" t="s">
        <v>171</v>
      </c>
      <c r="J1236" s="932" t="s">
        <v>172</v>
      </c>
      <c r="K1236" s="963" t="s">
        <v>173</v>
      </c>
      <c r="L1236" s="932" t="s">
        <v>976</v>
      </c>
      <c r="M1236" s="921" t="s">
        <v>976</v>
      </c>
      <c r="N1236" s="939">
        <v>1.6999999999999995</v>
      </c>
      <c r="O1236" s="939">
        <v>1.3500000000000003</v>
      </c>
      <c r="P1236" s="939"/>
      <c r="Q1236" s="1053">
        <v>9630.7920392720025</v>
      </c>
      <c r="R1236" s="866"/>
      <c r="S1236" s="952"/>
    </row>
    <row r="1237" spans="1:19" ht="15">
      <c r="A1237" s="275"/>
      <c r="B1237" s="864"/>
      <c r="C1237" s="884"/>
      <c r="D1237" s="865"/>
      <c r="E1237" s="897" t="s">
        <v>2142</v>
      </c>
      <c r="F1237" s="868"/>
      <c r="G1237" s="912"/>
      <c r="H1237" s="912"/>
      <c r="I1237" s="912"/>
      <c r="J1237" s="933"/>
      <c r="K1237" s="964"/>
      <c r="L1237" s="933"/>
      <c r="M1237" s="922"/>
      <c r="N1237" s="940">
        <v>1.6999999999999995</v>
      </c>
      <c r="O1237" s="940">
        <v>1.3500000000000003</v>
      </c>
      <c r="P1237" s="940">
        <v>1.298</v>
      </c>
      <c r="Q1237" s="1054">
        <v>9630.7920392720025</v>
      </c>
      <c r="R1237" s="869"/>
      <c r="S1237" s="951"/>
    </row>
    <row r="1238" spans="1:19" ht="15">
      <c r="A1238" s="275"/>
      <c r="B1238" s="864"/>
      <c r="C1238" s="886"/>
      <c r="D1238" s="892" t="s">
        <v>204</v>
      </c>
      <c r="E1238" s="899"/>
      <c r="F1238" s="865"/>
      <c r="G1238" s="910"/>
      <c r="H1238" s="910"/>
      <c r="I1238" s="910"/>
      <c r="J1238" s="932"/>
      <c r="K1238" s="965"/>
      <c r="L1238" s="932"/>
      <c r="M1238" s="923"/>
      <c r="N1238" s="939">
        <v>1.6999999999999995</v>
      </c>
      <c r="O1238" s="939">
        <v>1.3500000000000003</v>
      </c>
      <c r="P1238" s="939"/>
      <c r="Q1238" s="1053">
        <v>9630.7920392720025</v>
      </c>
      <c r="R1238" s="866"/>
      <c r="S1238" s="952"/>
    </row>
    <row r="1239" spans="1:19" ht="30">
      <c r="A1239" s="275"/>
      <c r="B1239" s="864"/>
      <c r="C1239" s="883" t="s">
        <v>2068</v>
      </c>
      <c r="D1239" s="868"/>
      <c r="E1239" s="901"/>
      <c r="F1239" s="868"/>
      <c r="G1239" s="912"/>
      <c r="H1239" s="912"/>
      <c r="I1239" s="912"/>
      <c r="J1239" s="933"/>
      <c r="K1239" s="964"/>
      <c r="L1239" s="933"/>
      <c r="M1239" s="922"/>
      <c r="N1239" s="940">
        <v>7.6300000000000026</v>
      </c>
      <c r="O1239" s="940">
        <v>5.7100000000000017</v>
      </c>
      <c r="P1239" s="940"/>
      <c r="Q1239" s="1054">
        <v>9630.7920392720025</v>
      </c>
      <c r="R1239" s="869"/>
      <c r="S1239" s="951"/>
    </row>
    <row r="1240" spans="1:19" ht="14.25">
      <c r="A1240" s="275"/>
      <c r="B1240" s="864"/>
      <c r="C1240" s="884" t="s">
        <v>1978</v>
      </c>
      <c r="D1240" s="867" t="s">
        <v>167</v>
      </c>
      <c r="E1240" s="898" t="s">
        <v>1783</v>
      </c>
      <c r="F1240" s="867" t="s">
        <v>1052</v>
      </c>
      <c r="G1240" s="909" t="s">
        <v>170</v>
      </c>
      <c r="H1240" s="910" t="s">
        <v>170</v>
      </c>
      <c r="I1240" s="909" t="s">
        <v>171</v>
      </c>
      <c r="J1240" s="932" t="s">
        <v>172</v>
      </c>
      <c r="K1240" s="962" t="s">
        <v>173</v>
      </c>
      <c r="L1240" s="932" t="s">
        <v>965</v>
      </c>
      <c r="M1240" s="920" t="s">
        <v>1053</v>
      </c>
      <c r="N1240" s="939">
        <v>0.17</v>
      </c>
      <c r="O1240" s="939">
        <v>0.15</v>
      </c>
      <c r="P1240" s="939"/>
      <c r="Q1240" s="1053">
        <v>5.5220000000000002</v>
      </c>
      <c r="R1240" s="866"/>
      <c r="S1240" s="952"/>
    </row>
    <row r="1241" spans="1:19" ht="14.25">
      <c r="A1241" s="275"/>
      <c r="B1241" s="864"/>
      <c r="C1241" s="884"/>
      <c r="D1241" s="865"/>
      <c r="E1241" s="895"/>
      <c r="F1241" s="865"/>
      <c r="G1241" s="909"/>
      <c r="H1241" s="910"/>
      <c r="I1241" s="909"/>
      <c r="J1241" s="932"/>
      <c r="K1241" s="962"/>
      <c r="L1241" s="932"/>
      <c r="M1241" s="920"/>
      <c r="N1241" s="939"/>
      <c r="O1241" s="939"/>
      <c r="P1241" s="939"/>
      <c r="Q1241" s="1053"/>
      <c r="R1241" s="866" t="s">
        <v>178</v>
      </c>
      <c r="S1241" s="952">
        <v>489</v>
      </c>
    </row>
    <row r="1242" spans="1:19" ht="14.25">
      <c r="A1242" s="275"/>
      <c r="B1242" s="864"/>
      <c r="C1242" s="884"/>
      <c r="D1242" s="865"/>
      <c r="E1242" s="895"/>
      <c r="F1242" s="867" t="s">
        <v>1054</v>
      </c>
      <c r="G1242" s="909" t="s">
        <v>170</v>
      </c>
      <c r="H1242" s="910" t="s">
        <v>170</v>
      </c>
      <c r="I1242" s="909" t="s">
        <v>171</v>
      </c>
      <c r="J1242" s="932" t="s">
        <v>172</v>
      </c>
      <c r="K1242" s="962" t="s">
        <v>173</v>
      </c>
      <c r="L1242" s="932" t="s">
        <v>965</v>
      </c>
      <c r="M1242" s="920" t="s">
        <v>1053</v>
      </c>
      <c r="N1242" s="939">
        <v>0.46300000000000008</v>
      </c>
      <c r="O1242" s="939">
        <v>0.35</v>
      </c>
      <c r="P1242" s="939"/>
      <c r="Q1242" s="1053">
        <v>0.70799999999999996</v>
      </c>
      <c r="R1242" s="866"/>
      <c r="S1242" s="952"/>
    </row>
    <row r="1243" spans="1:19" ht="14.25">
      <c r="A1243" s="275"/>
      <c r="B1243" s="864"/>
      <c r="C1243" s="884"/>
      <c r="D1243" s="865"/>
      <c r="E1243" s="895"/>
      <c r="F1243" s="865"/>
      <c r="G1243" s="909"/>
      <c r="H1243" s="910"/>
      <c r="I1243" s="909"/>
      <c r="J1243" s="932"/>
      <c r="K1243" s="962"/>
      <c r="L1243" s="932"/>
      <c r="M1243" s="920"/>
      <c r="N1243" s="939"/>
      <c r="O1243" s="939"/>
      <c r="P1243" s="939"/>
      <c r="Q1243" s="1053"/>
      <c r="R1243" s="866" t="s">
        <v>178</v>
      </c>
      <c r="S1243" s="952">
        <v>185</v>
      </c>
    </row>
    <row r="1244" spans="1:19" ht="14.25">
      <c r="A1244" s="275"/>
      <c r="B1244" s="864"/>
      <c r="C1244" s="884"/>
      <c r="D1244" s="865"/>
      <c r="E1244" s="895"/>
      <c r="F1244" s="867" t="s">
        <v>2272</v>
      </c>
      <c r="G1244" s="909" t="s">
        <v>170</v>
      </c>
      <c r="H1244" s="910" t="s">
        <v>170</v>
      </c>
      <c r="I1244" s="909" t="s">
        <v>171</v>
      </c>
      <c r="J1244" s="932" t="s">
        <v>172</v>
      </c>
      <c r="K1244" s="962" t="s">
        <v>173</v>
      </c>
      <c r="L1244" s="932" t="s">
        <v>965</v>
      </c>
      <c r="M1244" s="920" t="s">
        <v>1053</v>
      </c>
      <c r="N1244" s="939">
        <v>0.17</v>
      </c>
      <c r="O1244" s="939">
        <v>0.15</v>
      </c>
      <c r="P1244" s="939"/>
      <c r="Q1244" s="1053">
        <v>5.3220000000000001</v>
      </c>
      <c r="R1244" s="866"/>
      <c r="S1244" s="952"/>
    </row>
    <row r="1245" spans="1:19" ht="14.25">
      <c r="A1245" s="275"/>
      <c r="B1245" s="864"/>
      <c r="C1245" s="884"/>
      <c r="D1245" s="865"/>
      <c r="E1245" s="895"/>
      <c r="F1245" s="865"/>
      <c r="G1245" s="909"/>
      <c r="H1245" s="910"/>
      <c r="I1245" s="909"/>
      <c r="J1245" s="932"/>
      <c r="K1245" s="962"/>
      <c r="L1245" s="932"/>
      <c r="M1245" s="920"/>
      <c r="N1245" s="939"/>
      <c r="O1245" s="939"/>
      <c r="P1245" s="939"/>
      <c r="Q1245" s="1053"/>
      <c r="R1245" s="866" t="s">
        <v>178</v>
      </c>
      <c r="S1245" s="952">
        <v>344</v>
      </c>
    </row>
    <row r="1246" spans="1:19" ht="14.25">
      <c r="A1246" s="275"/>
      <c r="B1246" s="864"/>
      <c r="C1246" s="884"/>
      <c r="D1246" s="865"/>
      <c r="E1246" s="895"/>
      <c r="F1246" s="867" t="s">
        <v>2273</v>
      </c>
      <c r="G1246" s="909" t="s">
        <v>170</v>
      </c>
      <c r="H1246" s="910" t="s">
        <v>170</v>
      </c>
      <c r="I1246" s="909" t="s">
        <v>171</v>
      </c>
      <c r="J1246" s="932" t="s">
        <v>172</v>
      </c>
      <c r="K1246" s="962" t="s">
        <v>173</v>
      </c>
      <c r="L1246" s="932" t="s">
        <v>965</v>
      </c>
      <c r="M1246" s="920" t="s">
        <v>1053</v>
      </c>
      <c r="N1246" s="939">
        <v>0.7</v>
      </c>
      <c r="O1246" s="939">
        <v>0.7</v>
      </c>
      <c r="P1246" s="939"/>
      <c r="Q1246" s="1053">
        <v>26.604999999999997</v>
      </c>
      <c r="R1246" s="866"/>
      <c r="S1246" s="952"/>
    </row>
    <row r="1247" spans="1:19" ht="14.25">
      <c r="A1247" s="275"/>
      <c r="B1247" s="864"/>
      <c r="C1247" s="884"/>
      <c r="D1247" s="865"/>
      <c r="E1247" s="895"/>
      <c r="F1247" s="865"/>
      <c r="G1247" s="909"/>
      <c r="H1247" s="910"/>
      <c r="I1247" s="909"/>
      <c r="J1247" s="932"/>
      <c r="K1247" s="962"/>
      <c r="L1247" s="932"/>
      <c r="M1247" s="920"/>
      <c r="N1247" s="939"/>
      <c r="O1247" s="939"/>
      <c r="P1247" s="939"/>
      <c r="Q1247" s="1053"/>
      <c r="R1247" s="866" t="s">
        <v>178</v>
      </c>
      <c r="S1247" s="952">
        <v>2100</v>
      </c>
    </row>
    <row r="1248" spans="1:19" ht="14.25">
      <c r="A1248" s="275"/>
      <c r="B1248" s="864"/>
      <c r="C1248" s="884"/>
      <c r="D1248" s="865"/>
      <c r="E1248" s="895"/>
      <c r="F1248" s="867" t="s">
        <v>2274</v>
      </c>
      <c r="G1248" s="909" t="s">
        <v>170</v>
      </c>
      <c r="H1248" s="910" t="s">
        <v>170</v>
      </c>
      <c r="I1248" s="909" t="s">
        <v>171</v>
      </c>
      <c r="J1248" s="932" t="s">
        <v>172</v>
      </c>
      <c r="K1248" s="962" t="s">
        <v>173</v>
      </c>
      <c r="L1248" s="932" t="s">
        <v>965</v>
      </c>
      <c r="M1248" s="920" t="s">
        <v>1053</v>
      </c>
      <c r="N1248" s="939">
        <v>0.17499999999999999</v>
      </c>
      <c r="O1248" s="939">
        <v>0.16</v>
      </c>
      <c r="P1248" s="939"/>
      <c r="Q1248" s="1053">
        <v>0.27200000000000002</v>
      </c>
      <c r="R1248" s="866"/>
      <c r="S1248" s="952"/>
    </row>
    <row r="1249" spans="1:19" ht="14.25">
      <c r="A1249" s="275"/>
      <c r="B1249" s="864"/>
      <c r="C1249" s="884"/>
      <c r="D1249" s="865"/>
      <c r="E1249" s="895"/>
      <c r="F1249" s="865"/>
      <c r="G1249" s="909"/>
      <c r="H1249" s="910"/>
      <c r="I1249" s="909"/>
      <c r="J1249" s="932"/>
      <c r="K1249" s="962"/>
      <c r="L1249" s="932"/>
      <c r="M1249" s="920"/>
      <c r="N1249" s="939"/>
      <c r="O1249" s="939"/>
      <c r="P1249" s="939"/>
      <c r="Q1249" s="1053"/>
      <c r="R1249" s="866" t="s">
        <v>178</v>
      </c>
      <c r="S1249" s="952">
        <v>0</v>
      </c>
    </row>
    <row r="1250" spans="1:19" ht="14.25">
      <c r="A1250" s="275"/>
      <c r="B1250" s="864"/>
      <c r="C1250" s="884"/>
      <c r="D1250" s="865"/>
      <c r="E1250" s="895"/>
      <c r="F1250" s="867" t="s">
        <v>2275</v>
      </c>
      <c r="G1250" s="909" t="s">
        <v>170</v>
      </c>
      <c r="H1250" s="910" t="s">
        <v>170</v>
      </c>
      <c r="I1250" s="909" t="s">
        <v>171</v>
      </c>
      <c r="J1250" s="932" t="s">
        <v>172</v>
      </c>
      <c r="K1250" s="962" t="s">
        <v>173</v>
      </c>
      <c r="L1250" s="932" t="s">
        <v>965</v>
      </c>
      <c r="M1250" s="920" t="s">
        <v>1053</v>
      </c>
      <c r="N1250" s="939">
        <v>0.28799999999999998</v>
      </c>
      <c r="O1250" s="939">
        <v>0.25</v>
      </c>
      <c r="P1250" s="939"/>
      <c r="Q1250" s="1053">
        <v>0.29799999999999999</v>
      </c>
      <c r="R1250" s="866"/>
      <c r="S1250" s="952"/>
    </row>
    <row r="1251" spans="1:19" ht="14.25">
      <c r="A1251" s="275"/>
      <c r="B1251" s="864"/>
      <c r="C1251" s="884"/>
      <c r="D1251" s="865"/>
      <c r="E1251" s="896"/>
      <c r="F1251" s="865"/>
      <c r="G1251" s="911"/>
      <c r="H1251" s="910"/>
      <c r="I1251" s="911"/>
      <c r="J1251" s="932"/>
      <c r="K1251" s="963"/>
      <c r="L1251" s="932"/>
      <c r="M1251" s="921"/>
      <c r="N1251" s="939"/>
      <c r="O1251" s="939"/>
      <c r="P1251" s="939"/>
      <c r="Q1251" s="1053"/>
      <c r="R1251" s="866" t="s">
        <v>178</v>
      </c>
      <c r="S1251" s="952">
        <v>0</v>
      </c>
    </row>
    <row r="1252" spans="1:19" ht="15">
      <c r="A1252" s="275"/>
      <c r="B1252" s="864"/>
      <c r="C1252" s="884"/>
      <c r="D1252" s="865"/>
      <c r="E1252" s="897" t="s">
        <v>1784</v>
      </c>
      <c r="F1252" s="868"/>
      <c r="G1252" s="912"/>
      <c r="H1252" s="912"/>
      <c r="I1252" s="912"/>
      <c r="J1252" s="933"/>
      <c r="K1252" s="964"/>
      <c r="L1252" s="933"/>
      <c r="M1252" s="922"/>
      <c r="N1252" s="940">
        <v>1.9660000000000002</v>
      </c>
      <c r="O1252" s="940">
        <v>1.7599999999999998</v>
      </c>
      <c r="P1252" s="940">
        <v>0.52</v>
      </c>
      <c r="Q1252" s="1054">
        <v>38.727000000000004</v>
      </c>
      <c r="R1252" s="869"/>
      <c r="S1252" s="951"/>
    </row>
    <row r="1253" spans="1:19" ht="15">
      <c r="A1253" s="275"/>
      <c r="B1253" s="864"/>
      <c r="C1253" s="884"/>
      <c r="D1253" s="892" t="s">
        <v>191</v>
      </c>
      <c r="E1253" s="899"/>
      <c r="F1253" s="865"/>
      <c r="G1253" s="910"/>
      <c r="H1253" s="910"/>
      <c r="I1253" s="910"/>
      <c r="J1253" s="932"/>
      <c r="K1253" s="965"/>
      <c r="L1253" s="932"/>
      <c r="M1253" s="923"/>
      <c r="N1253" s="939">
        <v>1.9660000000000002</v>
      </c>
      <c r="O1253" s="939">
        <v>1.7599999999999998</v>
      </c>
      <c r="P1253" s="939"/>
      <c r="Q1253" s="1053">
        <v>38.727000000000004</v>
      </c>
      <c r="R1253" s="866"/>
      <c r="S1253" s="952"/>
    </row>
    <row r="1254" spans="1:19" ht="14.25">
      <c r="A1254" s="275"/>
      <c r="B1254" s="864"/>
      <c r="C1254" s="884"/>
      <c r="D1254" s="867" t="s">
        <v>192</v>
      </c>
      <c r="E1254" s="898" t="s">
        <v>1055</v>
      </c>
      <c r="F1254" s="867" t="s">
        <v>1056</v>
      </c>
      <c r="G1254" s="909" t="s">
        <v>194</v>
      </c>
      <c r="H1254" s="910" t="s">
        <v>194</v>
      </c>
      <c r="I1254" s="909" t="s">
        <v>171</v>
      </c>
      <c r="J1254" s="932" t="s">
        <v>172</v>
      </c>
      <c r="K1254" s="962">
        <v>0</v>
      </c>
      <c r="L1254" s="932" t="s">
        <v>965</v>
      </c>
      <c r="M1254" s="920" t="s">
        <v>1057</v>
      </c>
      <c r="N1254" s="939">
        <v>0.14000000000000001</v>
      </c>
      <c r="O1254" s="939">
        <v>0.14000000000000001</v>
      </c>
      <c r="P1254" s="939"/>
      <c r="Q1254" s="1053">
        <v>352.21900000000005</v>
      </c>
      <c r="R1254" s="866"/>
      <c r="S1254" s="952"/>
    </row>
    <row r="1255" spans="1:19" ht="14.25">
      <c r="A1255" s="275"/>
      <c r="B1255" s="864"/>
      <c r="C1255" s="884"/>
      <c r="D1255" s="865"/>
      <c r="E1255" s="896"/>
      <c r="F1255" s="867" t="s">
        <v>1058</v>
      </c>
      <c r="G1255" s="911" t="s">
        <v>194</v>
      </c>
      <c r="H1255" s="910" t="s">
        <v>194</v>
      </c>
      <c r="I1255" s="911" t="s">
        <v>171</v>
      </c>
      <c r="J1255" s="932" t="s">
        <v>172</v>
      </c>
      <c r="K1255" s="963">
        <v>0</v>
      </c>
      <c r="L1255" s="932" t="s">
        <v>965</v>
      </c>
      <c r="M1255" s="921" t="s">
        <v>1057</v>
      </c>
      <c r="N1255" s="939">
        <v>0.14000000000000001</v>
      </c>
      <c r="O1255" s="939">
        <v>0.14000000000000001</v>
      </c>
      <c r="P1255" s="939"/>
      <c r="Q1255" s="1053">
        <v>661.25800000000004</v>
      </c>
      <c r="R1255" s="866"/>
      <c r="S1255" s="952"/>
    </row>
    <row r="1256" spans="1:19" ht="15">
      <c r="A1256" s="275"/>
      <c r="B1256" s="864"/>
      <c r="C1256" s="884"/>
      <c r="D1256" s="865"/>
      <c r="E1256" s="897" t="s">
        <v>1059</v>
      </c>
      <c r="F1256" s="868"/>
      <c r="G1256" s="912"/>
      <c r="H1256" s="912"/>
      <c r="I1256" s="912"/>
      <c r="J1256" s="933"/>
      <c r="K1256" s="964"/>
      <c r="L1256" s="933"/>
      <c r="M1256" s="922"/>
      <c r="N1256" s="940">
        <v>0.27999999999999992</v>
      </c>
      <c r="O1256" s="940">
        <v>0.27999999999999992</v>
      </c>
      <c r="P1256" s="940">
        <v>0.24099999999999999</v>
      </c>
      <c r="Q1256" s="1054">
        <v>1013.4769999999999</v>
      </c>
      <c r="R1256" s="869"/>
      <c r="S1256" s="951"/>
    </row>
    <row r="1257" spans="1:19" ht="14.25">
      <c r="A1257" s="275"/>
      <c r="B1257" s="864"/>
      <c r="C1257" s="884"/>
      <c r="D1257" s="865"/>
      <c r="E1257" s="898" t="s">
        <v>1060</v>
      </c>
      <c r="F1257" s="867" t="s">
        <v>1061</v>
      </c>
      <c r="G1257" s="909" t="s">
        <v>194</v>
      </c>
      <c r="H1257" s="910" t="s">
        <v>194</v>
      </c>
      <c r="I1257" s="909" t="s">
        <v>171</v>
      </c>
      <c r="J1257" s="932" t="s">
        <v>172</v>
      </c>
      <c r="K1257" s="962">
        <v>0</v>
      </c>
      <c r="L1257" s="932" t="s">
        <v>1062</v>
      </c>
      <c r="M1257" s="920" t="s">
        <v>1062</v>
      </c>
      <c r="N1257" s="939">
        <v>0.5</v>
      </c>
      <c r="O1257" s="939">
        <v>0.4499999999999999</v>
      </c>
      <c r="P1257" s="939"/>
      <c r="Q1257" s="1053">
        <v>527.21800000000007</v>
      </c>
      <c r="R1257" s="866"/>
      <c r="S1257" s="952"/>
    </row>
    <row r="1258" spans="1:19" ht="14.25">
      <c r="A1258" s="275"/>
      <c r="B1258" s="864"/>
      <c r="C1258" s="884"/>
      <c r="D1258" s="865"/>
      <c r="E1258" s="896"/>
      <c r="F1258" s="867" t="s">
        <v>1063</v>
      </c>
      <c r="G1258" s="911" t="s">
        <v>194</v>
      </c>
      <c r="H1258" s="910" t="s">
        <v>194</v>
      </c>
      <c r="I1258" s="911" t="s">
        <v>171</v>
      </c>
      <c r="J1258" s="932" t="s">
        <v>172</v>
      </c>
      <c r="K1258" s="963">
        <v>0</v>
      </c>
      <c r="L1258" s="932" t="s">
        <v>1062</v>
      </c>
      <c r="M1258" s="921" t="s">
        <v>1062</v>
      </c>
      <c r="N1258" s="939">
        <v>0.5</v>
      </c>
      <c r="O1258" s="939">
        <v>0.4499999999999999</v>
      </c>
      <c r="P1258" s="939"/>
      <c r="Q1258" s="1053">
        <v>2298.62</v>
      </c>
      <c r="R1258" s="866"/>
      <c r="S1258" s="952"/>
    </row>
    <row r="1259" spans="1:19" ht="15">
      <c r="A1259" s="275"/>
      <c r="B1259" s="864"/>
      <c r="C1259" s="884"/>
      <c r="D1259" s="865"/>
      <c r="E1259" s="897" t="s">
        <v>1064</v>
      </c>
      <c r="F1259" s="868"/>
      <c r="G1259" s="912"/>
      <c r="H1259" s="912"/>
      <c r="I1259" s="912"/>
      <c r="J1259" s="933"/>
      <c r="K1259" s="964"/>
      <c r="L1259" s="933"/>
      <c r="M1259" s="922"/>
      <c r="N1259" s="940">
        <v>0.99999999999999956</v>
      </c>
      <c r="O1259" s="940">
        <v>0.89999999999999969</v>
      </c>
      <c r="P1259" s="940">
        <v>0.78200000000000003</v>
      </c>
      <c r="Q1259" s="1054">
        <v>2825.8380000000002</v>
      </c>
      <c r="R1259" s="869"/>
      <c r="S1259" s="951"/>
    </row>
    <row r="1260" spans="1:19" ht="14.25">
      <c r="A1260" s="275"/>
      <c r="B1260" s="864"/>
      <c r="C1260" s="884"/>
      <c r="D1260" s="865"/>
      <c r="E1260" s="898" t="s">
        <v>1065</v>
      </c>
      <c r="F1260" s="867" t="s">
        <v>1066</v>
      </c>
      <c r="G1260" s="909" t="s">
        <v>194</v>
      </c>
      <c r="H1260" s="910" t="s">
        <v>194</v>
      </c>
      <c r="I1260" s="909" t="s">
        <v>171</v>
      </c>
      <c r="J1260" s="932" t="s">
        <v>172</v>
      </c>
      <c r="K1260" s="962">
        <v>0</v>
      </c>
      <c r="L1260" s="932" t="s">
        <v>976</v>
      </c>
      <c r="M1260" s="920" t="s">
        <v>1067</v>
      </c>
      <c r="N1260" s="939">
        <v>0.25</v>
      </c>
      <c r="O1260" s="939">
        <v>0.25</v>
      </c>
      <c r="P1260" s="939"/>
      <c r="Q1260" s="1053">
        <v>858.57100000000003</v>
      </c>
      <c r="R1260" s="866"/>
      <c r="S1260" s="952"/>
    </row>
    <row r="1261" spans="1:19" ht="14.25">
      <c r="A1261" s="275"/>
      <c r="B1261" s="864"/>
      <c r="C1261" s="884"/>
      <c r="D1261" s="865"/>
      <c r="E1261" s="896"/>
      <c r="F1261" s="867" t="s">
        <v>1068</v>
      </c>
      <c r="G1261" s="911" t="s">
        <v>194</v>
      </c>
      <c r="H1261" s="910" t="s">
        <v>194</v>
      </c>
      <c r="I1261" s="911" t="s">
        <v>171</v>
      </c>
      <c r="J1261" s="932" t="s">
        <v>172</v>
      </c>
      <c r="K1261" s="963">
        <v>0</v>
      </c>
      <c r="L1261" s="932" t="s">
        <v>976</v>
      </c>
      <c r="M1261" s="921" t="s">
        <v>1067</v>
      </c>
      <c r="N1261" s="939">
        <v>0.27700000000000008</v>
      </c>
      <c r="O1261" s="939">
        <v>0.25</v>
      </c>
      <c r="P1261" s="939"/>
      <c r="Q1261" s="1053">
        <v>257.57799999999997</v>
      </c>
      <c r="R1261" s="866"/>
      <c r="S1261" s="952"/>
    </row>
    <row r="1262" spans="1:19" ht="15">
      <c r="A1262" s="275"/>
      <c r="B1262" s="864"/>
      <c r="C1262" s="884"/>
      <c r="D1262" s="865"/>
      <c r="E1262" s="897" t="s">
        <v>1069</v>
      </c>
      <c r="F1262" s="868"/>
      <c r="G1262" s="912"/>
      <c r="H1262" s="912"/>
      <c r="I1262" s="912"/>
      <c r="J1262" s="933"/>
      <c r="K1262" s="964"/>
      <c r="L1262" s="933"/>
      <c r="M1262" s="922"/>
      <c r="N1262" s="940">
        <v>0.52700000000000014</v>
      </c>
      <c r="O1262" s="940">
        <v>0.49999999999999978</v>
      </c>
      <c r="P1262" s="940">
        <v>0.33700000000000002</v>
      </c>
      <c r="Q1262" s="1054">
        <v>1116.1490000000001</v>
      </c>
      <c r="R1262" s="869"/>
      <c r="S1262" s="951"/>
    </row>
    <row r="1263" spans="1:19" ht="14.25">
      <c r="A1263" s="275"/>
      <c r="B1263" s="864"/>
      <c r="C1263" s="884"/>
      <c r="D1263" s="865"/>
      <c r="E1263" s="898" t="s">
        <v>1070</v>
      </c>
      <c r="F1263" s="867" t="s">
        <v>1071</v>
      </c>
      <c r="G1263" s="909" t="s">
        <v>194</v>
      </c>
      <c r="H1263" s="910" t="s">
        <v>194</v>
      </c>
      <c r="I1263" s="909" t="s">
        <v>171</v>
      </c>
      <c r="J1263" s="932" t="s">
        <v>172</v>
      </c>
      <c r="K1263" s="962">
        <v>0</v>
      </c>
      <c r="L1263" s="932" t="s">
        <v>965</v>
      </c>
      <c r="M1263" s="920" t="s">
        <v>1053</v>
      </c>
      <c r="N1263" s="939">
        <v>7.4999999999999997E-2</v>
      </c>
      <c r="O1263" s="939">
        <v>7.4999999999999997E-2</v>
      </c>
      <c r="P1263" s="939"/>
      <c r="Q1263" s="1053">
        <v>206.53400000000002</v>
      </c>
      <c r="R1263" s="866"/>
      <c r="S1263" s="952"/>
    </row>
    <row r="1264" spans="1:19" ht="14.25">
      <c r="A1264" s="275"/>
      <c r="B1264" s="864"/>
      <c r="C1264" s="884"/>
      <c r="D1264" s="865"/>
      <c r="E1264" s="896"/>
      <c r="F1264" s="867" t="s">
        <v>1072</v>
      </c>
      <c r="G1264" s="911" t="s">
        <v>194</v>
      </c>
      <c r="H1264" s="910" t="s">
        <v>194</v>
      </c>
      <c r="I1264" s="911" t="s">
        <v>171</v>
      </c>
      <c r="J1264" s="932" t="s">
        <v>172</v>
      </c>
      <c r="K1264" s="963">
        <v>0</v>
      </c>
      <c r="L1264" s="932" t="s">
        <v>965</v>
      </c>
      <c r="M1264" s="921" t="s">
        <v>1053</v>
      </c>
      <c r="N1264" s="939">
        <v>7.4999999999999997E-2</v>
      </c>
      <c r="O1264" s="939">
        <v>7.4999999999999997E-2</v>
      </c>
      <c r="P1264" s="939"/>
      <c r="Q1264" s="1053">
        <v>198.68199999999999</v>
      </c>
      <c r="R1264" s="866"/>
      <c r="S1264" s="952"/>
    </row>
    <row r="1265" spans="1:19" ht="15">
      <c r="A1265" s="275"/>
      <c r="B1265" s="864"/>
      <c r="C1265" s="884"/>
      <c r="D1265" s="865"/>
      <c r="E1265" s="897" t="s">
        <v>1073</v>
      </c>
      <c r="F1265" s="868"/>
      <c r="G1265" s="912"/>
      <c r="H1265" s="912"/>
      <c r="I1265" s="912"/>
      <c r="J1265" s="933"/>
      <c r="K1265" s="964"/>
      <c r="L1265" s="933"/>
      <c r="M1265" s="922"/>
      <c r="N1265" s="940">
        <v>0.15000000000000005</v>
      </c>
      <c r="O1265" s="940">
        <v>0.15000000000000005</v>
      </c>
      <c r="P1265" s="940">
        <v>0.115</v>
      </c>
      <c r="Q1265" s="1054">
        <v>405.21600000000001</v>
      </c>
      <c r="R1265" s="869"/>
      <c r="S1265" s="951"/>
    </row>
    <row r="1266" spans="1:19" ht="14.25">
      <c r="A1266" s="275"/>
      <c r="B1266" s="864"/>
      <c r="C1266" s="884"/>
      <c r="D1266" s="865"/>
      <c r="E1266" s="898" t="s">
        <v>1074</v>
      </c>
      <c r="F1266" s="867" t="s">
        <v>1075</v>
      </c>
      <c r="G1266" s="909" t="s">
        <v>194</v>
      </c>
      <c r="H1266" s="910" t="s">
        <v>194</v>
      </c>
      <c r="I1266" s="909" t="s">
        <v>171</v>
      </c>
      <c r="J1266" s="932" t="s">
        <v>172</v>
      </c>
      <c r="K1266" s="962">
        <v>0</v>
      </c>
      <c r="L1266" s="932" t="s">
        <v>1062</v>
      </c>
      <c r="M1266" s="920" t="s">
        <v>1076</v>
      </c>
      <c r="N1266" s="939">
        <v>0.11000000000000003</v>
      </c>
      <c r="O1266" s="939">
        <v>9.9000000000000032E-2</v>
      </c>
      <c r="P1266" s="939"/>
      <c r="Q1266" s="1053">
        <v>251.023</v>
      </c>
      <c r="R1266" s="866"/>
      <c r="S1266" s="952"/>
    </row>
    <row r="1267" spans="1:19" ht="14.25">
      <c r="A1267" s="275"/>
      <c r="B1267" s="864"/>
      <c r="C1267" s="884"/>
      <c r="D1267" s="865"/>
      <c r="E1267" s="896"/>
      <c r="F1267" s="867" t="s">
        <v>1077</v>
      </c>
      <c r="G1267" s="911" t="s">
        <v>194</v>
      </c>
      <c r="H1267" s="910" t="s">
        <v>194</v>
      </c>
      <c r="I1267" s="911" t="s">
        <v>171</v>
      </c>
      <c r="J1267" s="932" t="s">
        <v>172</v>
      </c>
      <c r="K1267" s="963">
        <v>0</v>
      </c>
      <c r="L1267" s="932" t="s">
        <v>1062</v>
      </c>
      <c r="M1267" s="921" t="s">
        <v>1076</v>
      </c>
      <c r="N1267" s="939">
        <v>0.08</v>
      </c>
      <c r="O1267" s="939">
        <v>7.1999999999999995E-2</v>
      </c>
      <c r="P1267" s="939"/>
      <c r="Q1267" s="1053">
        <v>1.8359999999999999</v>
      </c>
      <c r="R1267" s="866"/>
      <c r="S1267" s="952"/>
    </row>
    <row r="1268" spans="1:19" ht="15">
      <c r="A1268" s="275"/>
      <c r="B1268" s="864"/>
      <c r="C1268" s="884"/>
      <c r="D1268" s="865"/>
      <c r="E1268" s="897" t="s">
        <v>1078</v>
      </c>
      <c r="F1268" s="868"/>
      <c r="G1268" s="912"/>
      <c r="H1268" s="912"/>
      <c r="I1268" s="912"/>
      <c r="J1268" s="933"/>
      <c r="K1268" s="964"/>
      <c r="L1268" s="933"/>
      <c r="M1268" s="922"/>
      <c r="N1268" s="940">
        <v>0.18999999999999992</v>
      </c>
      <c r="O1268" s="940">
        <v>0.1710000000000001</v>
      </c>
      <c r="P1268" s="940">
        <v>7.6999999999999999E-2</v>
      </c>
      <c r="Q1268" s="1054">
        <v>252.85900000000001</v>
      </c>
      <c r="R1268" s="869"/>
      <c r="S1268" s="951"/>
    </row>
    <row r="1269" spans="1:19" ht="15">
      <c r="A1269" s="275"/>
      <c r="B1269" s="864"/>
      <c r="C1269" s="886"/>
      <c r="D1269" s="892" t="s">
        <v>204</v>
      </c>
      <c r="E1269" s="899"/>
      <c r="F1269" s="865"/>
      <c r="G1269" s="910"/>
      <c r="H1269" s="910"/>
      <c r="I1269" s="910"/>
      <c r="J1269" s="932"/>
      <c r="K1269" s="965"/>
      <c r="L1269" s="932"/>
      <c r="M1269" s="923"/>
      <c r="N1269" s="939">
        <v>2.1470000000000042</v>
      </c>
      <c r="O1269" s="939">
        <v>2.0010000000000012</v>
      </c>
      <c r="P1269" s="939"/>
      <c r="Q1269" s="1053">
        <v>5613.5389999999979</v>
      </c>
      <c r="R1269" s="866"/>
      <c r="S1269" s="952"/>
    </row>
    <row r="1270" spans="1:19" ht="15">
      <c r="A1270" s="275"/>
      <c r="B1270" s="864"/>
      <c r="C1270" s="883" t="s">
        <v>1979</v>
      </c>
      <c r="D1270" s="868"/>
      <c r="E1270" s="901"/>
      <c r="F1270" s="868"/>
      <c r="G1270" s="912"/>
      <c r="H1270" s="912"/>
      <c r="I1270" s="912"/>
      <c r="J1270" s="933"/>
      <c r="K1270" s="964"/>
      <c r="L1270" s="933"/>
      <c r="M1270" s="922"/>
      <c r="N1270" s="940">
        <v>4.1130000000000004</v>
      </c>
      <c r="O1270" s="940">
        <v>3.7610000000000046</v>
      </c>
      <c r="P1270" s="940"/>
      <c r="Q1270" s="1054">
        <v>5652.2659999999987</v>
      </c>
      <c r="R1270" s="869"/>
      <c r="S1270" s="951"/>
    </row>
    <row r="1271" spans="1:19" ht="14.25">
      <c r="A1271" s="275"/>
      <c r="B1271" s="864"/>
      <c r="C1271" s="884" t="s">
        <v>1980</v>
      </c>
      <c r="D1271" s="867" t="s">
        <v>167</v>
      </c>
      <c r="E1271" s="898" t="s">
        <v>1024</v>
      </c>
      <c r="F1271" s="867" t="s">
        <v>1025</v>
      </c>
      <c r="G1271" s="909" t="s">
        <v>237</v>
      </c>
      <c r="H1271" s="910" t="s">
        <v>237</v>
      </c>
      <c r="I1271" s="909" t="s">
        <v>176</v>
      </c>
      <c r="J1271" s="932" t="s">
        <v>238</v>
      </c>
      <c r="K1271" s="962" t="s">
        <v>177</v>
      </c>
      <c r="L1271" s="932" t="s">
        <v>12</v>
      </c>
      <c r="M1271" s="920" t="s">
        <v>12</v>
      </c>
      <c r="N1271" s="939">
        <v>0</v>
      </c>
      <c r="O1271" s="939">
        <v>0</v>
      </c>
      <c r="P1271" s="939"/>
      <c r="Q1271" s="1053">
        <v>0</v>
      </c>
      <c r="R1271" s="866"/>
      <c r="S1271" s="952"/>
    </row>
    <row r="1272" spans="1:19" ht="14.25">
      <c r="A1272" s="275"/>
      <c r="B1272" s="864"/>
      <c r="C1272" s="884"/>
      <c r="D1272" s="865"/>
      <c r="E1272" s="895"/>
      <c r="F1272" s="867" t="s">
        <v>236</v>
      </c>
      <c r="G1272" s="909" t="s">
        <v>237</v>
      </c>
      <c r="H1272" s="910" t="s">
        <v>237</v>
      </c>
      <c r="I1272" s="909" t="s">
        <v>176</v>
      </c>
      <c r="J1272" s="932" t="s">
        <v>238</v>
      </c>
      <c r="K1272" s="962" t="s">
        <v>177</v>
      </c>
      <c r="L1272" s="932" t="s">
        <v>12</v>
      </c>
      <c r="M1272" s="920" t="s">
        <v>12</v>
      </c>
      <c r="N1272" s="939">
        <v>0</v>
      </c>
      <c r="O1272" s="939">
        <v>0</v>
      </c>
      <c r="P1272" s="939"/>
      <c r="Q1272" s="1053">
        <v>0</v>
      </c>
      <c r="R1272" s="866"/>
      <c r="S1272" s="952"/>
    </row>
    <row r="1273" spans="1:19" ht="14.25">
      <c r="A1273" s="275"/>
      <c r="B1273" s="864"/>
      <c r="C1273" s="884"/>
      <c r="D1273" s="865"/>
      <c r="E1273" s="895"/>
      <c r="F1273" s="867" t="s">
        <v>868</v>
      </c>
      <c r="G1273" s="909" t="s">
        <v>237</v>
      </c>
      <c r="H1273" s="910" t="s">
        <v>237</v>
      </c>
      <c r="I1273" s="909" t="s">
        <v>176</v>
      </c>
      <c r="J1273" s="932" t="s">
        <v>238</v>
      </c>
      <c r="K1273" s="963" t="s">
        <v>177</v>
      </c>
      <c r="L1273" s="932" t="s">
        <v>12</v>
      </c>
      <c r="M1273" s="920" t="s">
        <v>12</v>
      </c>
      <c r="N1273" s="939">
        <v>0</v>
      </c>
      <c r="O1273" s="939">
        <v>0</v>
      </c>
      <c r="P1273" s="939"/>
      <c r="Q1273" s="1053">
        <v>0</v>
      </c>
      <c r="R1273" s="866"/>
      <c r="S1273" s="952"/>
    </row>
    <row r="1274" spans="1:19" ht="14.25">
      <c r="A1274" s="275"/>
      <c r="B1274" s="864"/>
      <c r="C1274" s="884"/>
      <c r="D1274" s="865"/>
      <c r="E1274" s="895"/>
      <c r="F1274" s="867" t="s">
        <v>1026</v>
      </c>
      <c r="G1274" s="909" t="s">
        <v>237</v>
      </c>
      <c r="H1274" s="910" t="s">
        <v>237</v>
      </c>
      <c r="I1274" s="909" t="s">
        <v>176</v>
      </c>
      <c r="J1274" s="932" t="s">
        <v>238</v>
      </c>
      <c r="K1274" s="962" t="s">
        <v>173</v>
      </c>
      <c r="L1274" s="932" t="s">
        <v>12</v>
      </c>
      <c r="M1274" s="920" t="s">
        <v>12</v>
      </c>
      <c r="N1274" s="939">
        <v>59.600000000000016</v>
      </c>
      <c r="O1274" s="939">
        <v>52.429000000000009</v>
      </c>
      <c r="P1274" s="939"/>
      <c r="Q1274" s="1053">
        <v>8914.8549999999996</v>
      </c>
      <c r="R1274" s="866"/>
      <c r="S1274" s="952"/>
    </row>
    <row r="1275" spans="1:19" ht="14.25">
      <c r="A1275" s="275"/>
      <c r="B1275" s="864"/>
      <c r="C1275" s="884"/>
      <c r="D1275" s="865"/>
      <c r="E1275" s="895"/>
      <c r="F1275" s="865"/>
      <c r="G1275" s="909"/>
      <c r="H1275" s="910"/>
      <c r="I1275" s="909"/>
      <c r="J1275" s="932"/>
      <c r="K1275" s="962"/>
      <c r="L1275" s="932"/>
      <c r="M1275" s="920"/>
      <c r="N1275" s="939"/>
      <c r="O1275" s="939"/>
      <c r="P1275" s="939"/>
      <c r="Q1275" s="1053"/>
      <c r="R1275" s="866" t="s">
        <v>649</v>
      </c>
      <c r="S1275" s="952">
        <v>2880343.55</v>
      </c>
    </row>
    <row r="1276" spans="1:19" ht="14.25">
      <c r="A1276" s="275"/>
      <c r="B1276" s="864"/>
      <c r="C1276" s="884"/>
      <c r="D1276" s="865"/>
      <c r="E1276" s="895"/>
      <c r="F1276" s="865"/>
      <c r="G1276" s="909"/>
      <c r="H1276" s="910"/>
      <c r="I1276" s="909"/>
      <c r="J1276" s="932"/>
      <c r="K1276" s="962"/>
      <c r="L1276" s="932"/>
      <c r="M1276" s="920"/>
      <c r="N1276" s="939"/>
      <c r="O1276" s="939"/>
      <c r="P1276" s="939"/>
      <c r="Q1276" s="1053"/>
      <c r="R1276" s="866" t="s">
        <v>178</v>
      </c>
      <c r="S1276" s="952">
        <v>61551.02</v>
      </c>
    </row>
    <row r="1277" spans="1:19" ht="14.25">
      <c r="A1277" s="275"/>
      <c r="B1277" s="864"/>
      <c r="C1277" s="884"/>
      <c r="D1277" s="865"/>
      <c r="E1277" s="895"/>
      <c r="F1277" s="867" t="s">
        <v>1027</v>
      </c>
      <c r="G1277" s="909" t="s">
        <v>237</v>
      </c>
      <c r="H1277" s="910" t="s">
        <v>237</v>
      </c>
      <c r="I1277" s="909" t="s">
        <v>176</v>
      </c>
      <c r="J1277" s="932" t="s">
        <v>238</v>
      </c>
      <c r="K1277" s="962" t="s">
        <v>173</v>
      </c>
      <c r="L1277" s="932" t="s">
        <v>12</v>
      </c>
      <c r="M1277" s="920" t="s">
        <v>12</v>
      </c>
      <c r="N1277" s="939">
        <v>59.600000000000016</v>
      </c>
      <c r="O1277" s="939">
        <v>53.210000000000015</v>
      </c>
      <c r="P1277" s="939"/>
      <c r="Q1277" s="1053">
        <v>969.22</v>
      </c>
      <c r="R1277" s="866"/>
      <c r="S1277" s="952"/>
    </row>
    <row r="1278" spans="1:19" ht="14.25">
      <c r="A1278" s="275"/>
      <c r="B1278" s="864"/>
      <c r="C1278" s="884"/>
      <c r="D1278" s="865"/>
      <c r="E1278" s="895"/>
      <c r="F1278" s="865"/>
      <c r="G1278" s="909"/>
      <c r="H1278" s="910"/>
      <c r="I1278" s="909"/>
      <c r="J1278" s="932"/>
      <c r="K1278" s="962"/>
      <c r="L1278" s="932"/>
      <c r="M1278" s="920"/>
      <c r="N1278" s="939"/>
      <c r="O1278" s="939"/>
      <c r="P1278" s="939"/>
      <c r="Q1278" s="1053"/>
      <c r="R1278" s="866" t="s">
        <v>649</v>
      </c>
      <c r="S1278" s="952">
        <v>195162.45</v>
      </c>
    </row>
    <row r="1279" spans="1:19" ht="14.25">
      <c r="A1279" s="275"/>
      <c r="B1279" s="864"/>
      <c r="C1279" s="884"/>
      <c r="D1279" s="865"/>
      <c r="E1279" s="895"/>
      <c r="F1279" s="865"/>
      <c r="G1279" s="909"/>
      <c r="H1279" s="910"/>
      <c r="I1279" s="909"/>
      <c r="J1279" s="932"/>
      <c r="K1279" s="962"/>
      <c r="L1279" s="932"/>
      <c r="M1279" s="920"/>
      <c r="N1279" s="939"/>
      <c r="O1279" s="939"/>
      <c r="P1279" s="939"/>
      <c r="Q1279" s="1053"/>
      <c r="R1279" s="866" t="s">
        <v>178</v>
      </c>
      <c r="S1279" s="952">
        <v>50334.48</v>
      </c>
    </row>
    <row r="1280" spans="1:19" ht="14.25">
      <c r="A1280" s="275"/>
      <c r="B1280" s="864"/>
      <c r="C1280" s="884"/>
      <c r="D1280" s="865"/>
      <c r="E1280" s="895"/>
      <c r="F1280" s="867" t="s">
        <v>1028</v>
      </c>
      <c r="G1280" s="909" t="s">
        <v>237</v>
      </c>
      <c r="H1280" s="910" t="s">
        <v>237</v>
      </c>
      <c r="I1280" s="909" t="s">
        <v>176</v>
      </c>
      <c r="J1280" s="932" t="s">
        <v>238</v>
      </c>
      <c r="K1280" s="962" t="s">
        <v>173</v>
      </c>
      <c r="L1280" s="932" t="s">
        <v>12</v>
      </c>
      <c r="M1280" s="920" t="s">
        <v>12</v>
      </c>
      <c r="N1280" s="939">
        <v>127.5</v>
      </c>
      <c r="O1280" s="939">
        <v>124.746</v>
      </c>
      <c r="P1280" s="939"/>
      <c r="Q1280" s="1053">
        <v>77311.213999999993</v>
      </c>
      <c r="R1280" s="866"/>
      <c r="S1280" s="952"/>
    </row>
    <row r="1281" spans="1:19" ht="14.25">
      <c r="A1281" s="275"/>
      <c r="B1281" s="864"/>
      <c r="C1281" s="884"/>
      <c r="D1281" s="865"/>
      <c r="E1281" s="895"/>
      <c r="F1281" s="865"/>
      <c r="G1281" s="909"/>
      <c r="H1281" s="910"/>
      <c r="I1281" s="909"/>
      <c r="J1281" s="932"/>
      <c r="K1281" s="962"/>
      <c r="L1281" s="932"/>
      <c r="M1281" s="920"/>
      <c r="N1281" s="939"/>
      <c r="O1281" s="939"/>
      <c r="P1281" s="939"/>
      <c r="Q1281" s="1053"/>
      <c r="R1281" s="866" t="s">
        <v>649</v>
      </c>
      <c r="S1281" s="952">
        <v>23551039</v>
      </c>
    </row>
    <row r="1282" spans="1:19" ht="14.25">
      <c r="A1282" s="275"/>
      <c r="B1282" s="864"/>
      <c r="C1282" s="884"/>
      <c r="D1282" s="865"/>
      <c r="E1282" s="895"/>
      <c r="F1282" s="865"/>
      <c r="G1282" s="909"/>
      <c r="H1282" s="910"/>
      <c r="I1282" s="909"/>
      <c r="J1282" s="932"/>
      <c r="K1282" s="962"/>
      <c r="L1282" s="932"/>
      <c r="M1282" s="920"/>
      <c r="N1282" s="939"/>
      <c r="O1282" s="939"/>
      <c r="P1282" s="939"/>
      <c r="Q1282" s="1053"/>
      <c r="R1282" s="866" t="s">
        <v>178</v>
      </c>
      <c r="S1282" s="952">
        <v>45442</v>
      </c>
    </row>
    <row r="1283" spans="1:19" ht="14.25">
      <c r="A1283" s="275"/>
      <c r="B1283" s="864"/>
      <c r="C1283" s="884"/>
      <c r="D1283" s="865"/>
      <c r="E1283" s="895"/>
      <c r="F1283" s="867" t="s">
        <v>1029</v>
      </c>
      <c r="G1283" s="909" t="s">
        <v>237</v>
      </c>
      <c r="H1283" s="910" t="s">
        <v>237</v>
      </c>
      <c r="I1283" s="909" t="s">
        <v>176</v>
      </c>
      <c r="J1283" s="932" t="s">
        <v>238</v>
      </c>
      <c r="K1283" s="962" t="s">
        <v>173</v>
      </c>
      <c r="L1283" s="932" t="s">
        <v>12</v>
      </c>
      <c r="M1283" s="920" t="s">
        <v>12</v>
      </c>
      <c r="N1283" s="939">
        <v>199.99999999999997</v>
      </c>
      <c r="O1283" s="939">
        <v>188.20700000000002</v>
      </c>
      <c r="P1283" s="939"/>
      <c r="Q1283" s="1053">
        <v>302677.967</v>
      </c>
      <c r="R1283" s="866"/>
      <c r="S1283" s="952"/>
    </row>
    <row r="1284" spans="1:19" ht="14.25">
      <c r="A1284" s="275"/>
      <c r="B1284" s="864"/>
      <c r="C1284" s="884"/>
      <c r="D1284" s="865"/>
      <c r="E1284" s="896"/>
      <c r="F1284" s="865"/>
      <c r="G1284" s="911"/>
      <c r="H1284" s="910"/>
      <c r="I1284" s="911"/>
      <c r="J1284" s="932"/>
      <c r="K1284" s="963"/>
      <c r="L1284" s="932"/>
      <c r="M1284" s="921"/>
      <c r="N1284" s="939"/>
      <c r="O1284" s="939"/>
      <c r="P1284" s="939"/>
      <c r="Q1284" s="1053"/>
      <c r="R1284" s="866" t="s">
        <v>649</v>
      </c>
      <c r="S1284" s="952">
        <v>83654438</v>
      </c>
    </row>
    <row r="1285" spans="1:19" ht="15">
      <c r="A1285" s="275"/>
      <c r="B1285" s="864"/>
      <c r="C1285" s="884"/>
      <c r="D1285" s="865"/>
      <c r="E1285" s="897" t="s">
        <v>1030</v>
      </c>
      <c r="F1285" s="868"/>
      <c r="G1285" s="912"/>
      <c r="H1285" s="912"/>
      <c r="I1285" s="912"/>
      <c r="J1285" s="933"/>
      <c r="K1285" s="964"/>
      <c r="L1285" s="933"/>
      <c r="M1285" s="922"/>
      <c r="N1285" s="940">
        <v>446.70000000000027</v>
      </c>
      <c r="O1285" s="940">
        <v>418.5920000000001</v>
      </c>
      <c r="P1285" s="940">
        <v>362.82900000000001</v>
      </c>
      <c r="Q1285" s="1054">
        <v>389873.25599999994</v>
      </c>
      <c r="R1285" s="869"/>
      <c r="S1285" s="951"/>
    </row>
    <row r="1286" spans="1:19" ht="14.25">
      <c r="A1286" s="275"/>
      <c r="B1286" s="864"/>
      <c r="C1286" s="884"/>
      <c r="D1286" s="865"/>
      <c r="E1286" s="898" t="s">
        <v>1031</v>
      </c>
      <c r="F1286" s="867" t="s">
        <v>236</v>
      </c>
      <c r="G1286" s="909" t="s">
        <v>237</v>
      </c>
      <c r="H1286" s="910" t="s">
        <v>371</v>
      </c>
      <c r="I1286" s="909" t="s">
        <v>176</v>
      </c>
      <c r="J1286" s="932" t="s">
        <v>238</v>
      </c>
      <c r="K1286" s="962" t="s">
        <v>173</v>
      </c>
      <c r="L1286" s="932" t="s">
        <v>39</v>
      </c>
      <c r="M1286" s="920" t="s">
        <v>1032</v>
      </c>
      <c r="N1286" s="939">
        <v>170</v>
      </c>
      <c r="O1286" s="939">
        <v>151.05000000000004</v>
      </c>
      <c r="P1286" s="939"/>
      <c r="Q1286" s="1053">
        <v>955780.96900000004</v>
      </c>
      <c r="R1286" s="866"/>
      <c r="S1286" s="952"/>
    </row>
    <row r="1287" spans="1:19" ht="14.25">
      <c r="A1287" s="275"/>
      <c r="B1287" s="864"/>
      <c r="C1287" s="884"/>
      <c r="D1287" s="865"/>
      <c r="E1287" s="895"/>
      <c r="F1287" s="865"/>
      <c r="G1287" s="909"/>
      <c r="H1287" s="910"/>
      <c r="I1287" s="909"/>
      <c r="J1287" s="932"/>
      <c r="K1287" s="962"/>
      <c r="L1287" s="932"/>
      <c r="M1287" s="920"/>
      <c r="N1287" s="939"/>
      <c r="O1287" s="939"/>
      <c r="P1287" s="939"/>
      <c r="Q1287" s="1053"/>
      <c r="R1287" s="866" t="s">
        <v>649</v>
      </c>
      <c r="S1287" s="952">
        <v>276702842.25</v>
      </c>
    </row>
    <row r="1288" spans="1:19" ht="14.25">
      <c r="A1288" s="275"/>
      <c r="B1288" s="864"/>
      <c r="C1288" s="884"/>
      <c r="D1288" s="865"/>
      <c r="E1288" s="895"/>
      <c r="F1288" s="865"/>
      <c r="G1288" s="909"/>
      <c r="H1288" s="910"/>
      <c r="I1288" s="909"/>
      <c r="J1288" s="932"/>
      <c r="K1288" s="962"/>
      <c r="L1288" s="932"/>
      <c r="M1288" s="920"/>
      <c r="N1288" s="939"/>
      <c r="O1288" s="939"/>
      <c r="P1288" s="939"/>
      <c r="Q1288" s="1053"/>
      <c r="R1288" s="866" t="s">
        <v>178</v>
      </c>
      <c r="S1288" s="952">
        <v>83285.189999999988</v>
      </c>
    </row>
    <row r="1289" spans="1:19" ht="14.25">
      <c r="A1289" s="275"/>
      <c r="B1289" s="864"/>
      <c r="C1289" s="884"/>
      <c r="D1289" s="865"/>
      <c r="E1289" s="895"/>
      <c r="F1289" s="867" t="s">
        <v>868</v>
      </c>
      <c r="G1289" s="909" t="s">
        <v>237</v>
      </c>
      <c r="H1289" s="910" t="s">
        <v>371</v>
      </c>
      <c r="I1289" s="909" t="s">
        <v>176</v>
      </c>
      <c r="J1289" s="932" t="s">
        <v>238</v>
      </c>
      <c r="K1289" s="962" t="s">
        <v>173</v>
      </c>
      <c r="L1289" s="932" t="s">
        <v>39</v>
      </c>
      <c r="M1289" s="920" t="s">
        <v>1032</v>
      </c>
      <c r="N1289" s="939">
        <v>170</v>
      </c>
      <c r="O1289" s="939">
        <v>149.202</v>
      </c>
      <c r="P1289" s="939"/>
      <c r="Q1289" s="1053">
        <v>1030295.9679999999</v>
      </c>
      <c r="R1289" s="866"/>
      <c r="S1289" s="952"/>
    </row>
    <row r="1290" spans="1:19" ht="14.25">
      <c r="A1290" s="275"/>
      <c r="B1290" s="864"/>
      <c r="C1290" s="884"/>
      <c r="D1290" s="865"/>
      <c r="E1290" s="895"/>
      <c r="F1290" s="865"/>
      <c r="G1290" s="909"/>
      <c r="H1290" s="910"/>
      <c r="I1290" s="909"/>
      <c r="J1290" s="932"/>
      <c r="K1290" s="962"/>
      <c r="L1290" s="932"/>
      <c r="M1290" s="920"/>
      <c r="N1290" s="939"/>
      <c r="O1290" s="939"/>
      <c r="P1290" s="939"/>
      <c r="Q1290" s="1053"/>
      <c r="R1290" s="866" t="s">
        <v>649</v>
      </c>
      <c r="S1290" s="952">
        <v>297433816.75999999</v>
      </c>
    </row>
    <row r="1291" spans="1:19" ht="14.25">
      <c r="A1291" s="275"/>
      <c r="B1291" s="864"/>
      <c r="C1291" s="884"/>
      <c r="D1291" s="865"/>
      <c r="E1291" s="895"/>
      <c r="F1291" s="865"/>
      <c r="G1291" s="911"/>
      <c r="H1291" s="910"/>
      <c r="I1291" s="909"/>
      <c r="J1291" s="932"/>
      <c r="K1291" s="962"/>
      <c r="L1291" s="932"/>
      <c r="M1291" s="920"/>
      <c r="N1291" s="939"/>
      <c r="O1291" s="939"/>
      <c r="P1291" s="939"/>
      <c r="Q1291" s="1053"/>
      <c r="R1291" s="866" t="s">
        <v>178</v>
      </c>
      <c r="S1291" s="952">
        <v>101540.85</v>
      </c>
    </row>
    <row r="1292" spans="1:19" ht="14.25">
      <c r="A1292" s="275"/>
      <c r="B1292" s="864"/>
      <c r="C1292" s="884"/>
      <c r="D1292" s="865"/>
      <c r="E1292" s="896"/>
      <c r="F1292" s="867" t="s">
        <v>1033</v>
      </c>
      <c r="G1292" s="911" t="s">
        <v>368</v>
      </c>
      <c r="H1292" s="910" t="s">
        <v>371</v>
      </c>
      <c r="I1292" s="911" t="s">
        <v>176</v>
      </c>
      <c r="J1292" s="932" t="s">
        <v>238</v>
      </c>
      <c r="K1292" s="963" t="s">
        <v>173</v>
      </c>
      <c r="L1292" s="932" t="s">
        <v>39</v>
      </c>
      <c r="M1292" s="921" t="s">
        <v>1032</v>
      </c>
      <c r="N1292" s="939">
        <v>184.00000000000003</v>
      </c>
      <c r="O1292" s="939">
        <v>183.51999999999998</v>
      </c>
      <c r="P1292" s="939"/>
      <c r="Q1292" s="1053">
        <v>970337.79</v>
      </c>
      <c r="R1292" s="866"/>
      <c r="S1292" s="952"/>
    </row>
    <row r="1293" spans="1:19" ht="15">
      <c r="A1293" s="275"/>
      <c r="B1293" s="864"/>
      <c r="C1293" s="884"/>
      <c r="D1293" s="865"/>
      <c r="E1293" s="897" t="s">
        <v>1034</v>
      </c>
      <c r="F1293" s="868"/>
      <c r="G1293" s="912"/>
      <c r="H1293" s="912"/>
      <c r="I1293" s="912"/>
      <c r="J1293" s="933"/>
      <c r="K1293" s="964"/>
      <c r="L1293" s="933"/>
      <c r="M1293" s="922"/>
      <c r="N1293" s="940">
        <v>523.99999999999989</v>
      </c>
      <c r="O1293" s="940">
        <v>483.77200000000028</v>
      </c>
      <c r="P1293" s="940">
        <v>459.71600000000001</v>
      </c>
      <c r="Q1293" s="1054">
        <v>2956414.7269999995</v>
      </c>
      <c r="R1293" s="869"/>
      <c r="S1293" s="951"/>
    </row>
    <row r="1294" spans="1:19" ht="15">
      <c r="A1294" s="275"/>
      <c r="B1294" s="864"/>
      <c r="C1294" s="884"/>
      <c r="D1294" s="892" t="s">
        <v>191</v>
      </c>
      <c r="E1294" s="899"/>
      <c r="F1294" s="865"/>
      <c r="G1294" s="910"/>
      <c r="H1294" s="910"/>
      <c r="I1294" s="910"/>
      <c r="J1294" s="932"/>
      <c r="K1294" s="965"/>
      <c r="L1294" s="932"/>
      <c r="M1294" s="923"/>
      <c r="N1294" s="939">
        <v>970.7</v>
      </c>
      <c r="O1294" s="939">
        <v>902.36399999999912</v>
      </c>
      <c r="P1294" s="939"/>
      <c r="Q1294" s="1053">
        <v>3346287.983</v>
      </c>
      <c r="R1294" s="866"/>
      <c r="S1294" s="952"/>
    </row>
    <row r="1295" spans="1:19" ht="14.25">
      <c r="A1295" s="275"/>
      <c r="B1295" s="864"/>
      <c r="C1295" s="884"/>
      <c r="D1295" s="867" t="s">
        <v>192</v>
      </c>
      <c r="E1295" s="898" t="s">
        <v>1035</v>
      </c>
      <c r="F1295" s="867" t="s">
        <v>758</v>
      </c>
      <c r="G1295" s="909" t="s">
        <v>194</v>
      </c>
      <c r="H1295" s="910" t="s">
        <v>194</v>
      </c>
      <c r="I1295" s="909" t="s">
        <v>176</v>
      </c>
      <c r="J1295" s="932" t="s">
        <v>238</v>
      </c>
      <c r="K1295" s="962" t="s">
        <v>173</v>
      </c>
      <c r="L1295" s="932" t="s">
        <v>989</v>
      </c>
      <c r="M1295" s="920" t="s">
        <v>1036</v>
      </c>
      <c r="N1295" s="939">
        <v>15.889000000000003</v>
      </c>
      <c r="O1295" s="939">
        <v>16.524000000000004</v>
      </c>
      <c r="P1295" s="939"/>
      <c r="Q1295" s="1053">
        <v>96546.263999999996</v>
      </c>
      <c r="R1295" s="866"/>
      <c r="S1295" s="952"/>
    </row>
    <row r="1296" spans="1:19" ht="14.25">
      <c r="A1296" s="275"/>
      <c r="B1296" s="864"/>
      <c r="C1296" s="884"/>
      <c r="D1296" s="865"/>
      <c r="E1296" s="895"/>
      <c r="F1296" s="867" t="s">
        <v>761</v>
      </c>
      <c r="G1296" s="909" t="s">
        <v>194</v>
      </c>
      <c r="H1296" s="910" t="s">
        <v>194</v>
      </c>
      <c r="I1296" s="909" t="s">
        <v>176</v>
      </c>
      <c r="J1296" s="932" t="s">
        <v>238</v>
      </c>
      <c r="K1296" s="962" t="s">
        <v>173</v>
      </c>
      <c r="L1296" s="932" t="s">
        <v>989</v>
      </c>
      <c r="M1296" s="920" t="s">
        <v>1036</v>
      </c>
      <c r="N1296" s="939">
        <v>15.889000000000003</v>
      </c>
      <c r="O1296" s="939">
        <v>16.405999999999995</v>
      </c>
      <c r="P1296" s="939"/>
      <c r="Q1296" s="1053">
        <v>86841.431999999986</v>
      </c>
      <c r="R1296" s="866"/>
      <c r="S1296" s="952"/>
    </row>
    <row r="1297" spans="1:19" ht="14.25">
      <c r="A1297" s="275"/>
      <c r="B1297" s="864"/>
      <c r="C1297" s="884"/>
      <c r="D1297" s="865"/>
      <c r="E1297" s="895"/>
      <c r="F1297" s="867" t="s">
        <v>1037</v>
      </c>
      <c r="G1297" s="909" t="s">
        <v>194</v>
      </c>
      <c r="H1297" s="910" t="s">
        <v>194</v>
      </c>
      <c r="I1297" s="909" t="s">
        <v>176</v>
      </c>
      <c r="J1297" s="932" t="s">
        <v>238</v>
      </c>
      <c r="K1297" s="962" t="s">
        <v>173</v>
      </c>
      <c r="L1297" s="932" t="s">
        <v>989</v>
      </c>
      <c r="M1297" s="920" t="s">
        <v>1036</v>
      </c>
      <c r="N1297" s="939">
        <v>15.889000000000003</v>
      </c>
      <c r="O1297" s="939">
        <v>16.407</v>
      </c>
      <c r="P1297" s="939"/>
      <c r="Q1297" s="1053">
        <v>98208.634000000005</v>
      </c>
      <c r="R1297" s="866"/>
      <c r="S1297" s="952"/>
    </row>
    <row r="1298" spans="1:19" ht="14.25">
      <c r="A1298" s="275"/>
      <c r="B1298" s="864"/>
      <c r="C1298" s="884"/>
      <c r="D1298" s="865"/>
      <c r="E1298" s="896"/>
      <c r="F1298" s="867" t="s">
        <v>1038</v>
      </c>
      <c r="G1298" s="911" t="s">
        <v>194</v>
      </c>
      <c r="H1298" s="910" t="s">
        <v>194</v>
      </c>
      <c r="I1298" s="911" t="s">
        <v>176</v>
      </c>
      <c r="J1298" s="932" t="s">
        <v>238</v>
      </c>
      <c r="K1298" s="963" t="s">
        <v>173</v>
      </c>
      <c r="L1298" s="932" t="s">
        <v>989</v>
      </c>
      <c r="M1298" s="921" t="s">
        <v>1036</v>
      </c>
      <c r="N1298" s="939">
        <v>34.97</v>
      </c>
      <c r="O1298" s="939">
        <v>34.82800000000001</v>
      </c>
      <c r="P1298" s="939"/>
      <c r="Q1298" s="1053">
        <v>216120.894</v>
      </c>
      <c r="R1298" s="866"/>
      <c r="S1298" s="952"/>
    </row>
    <row r="1299" spans="1:19" ht="15">
      <c r="A1299" s="275"/>
      <c r="B1299" s="864"/>
      <c r="C1299" s="884"/>
      <c r="D1299" s="865"/>
      <c r="E1299" s="897" t="s">
        <v>1039</v>
      </c>
      <c r="F1299" s="868"/>
      <c r="G1299" s="912"/>
      <c r="H1299" s="912"/>
      <c r="I1299" s="912"/>
      <c r="J1299" s="933"/>
      <c r="K1299" s="964"/>
      <c r="L1299" s="933"/>
      <c r="M1299" s="922"/>
      <c r="N1299" s="940">
        <v>82.636999999999972</v>
      </c>
      <c r="O1299" s="940">
        <v>84.164999999999964</v>
      </c>
      <c r="P1299" s="940">
        <v>84.033000000000001</v>
      </c>
      <c r="Q1299" s="1054">
        <v>497717.22399999999</v>
      </c>
      <c r="R1299" s="869"/>
      <c r="S1299" s="951"/>
    </row>
    <row r="1300" spans="1:19" ht="14.25">
      <c r="A1300" s="275"/>
      <c r="B1300" s="864"/>
      <c r="C1300" s="884"/>
      <c r="D1300" s="865"/>
      <c r="E1300" s="898" t="s">
        <v>1040</v>
      </c>
      <c r="F1300" s="867" t="s">
        <v>758</v>
      </c>
      <c r="G1300" s="909" t="s">
        <v>194</v>
      </c>
      <c r="H1300" s="910" t="s">
        <v>194</v>
      </c>
      <c r="I1300" s="909" t="s">
        <v>176</v>
      </c>
      <c r="J1300" s="932" t="s">
        <v>238</v>
      </c>
      <c r="K1300" s="962" t="s">
        <v>173</v>
      </c>
      <c r="L1300" s="932" t="s">
        <v>12</v>
      </c>
      <c r="M1300" s="920" t="s">
        <v>1041</v>
      </c>
      <c r="N1300" s="939">
        <v>15.700000000000001</v>
      </c>
      <c r="O1300" s="939">
        <v>15.614999999999997</v>
      </c>
      <c r="P1300" s="939"/>
      <c r="Q1300" s="1053">
        <v>114267.179</v>
      </c>
      <c r="R1300" s="866"/>
      <c r="S1300" s="952"/>
    </row>
    <row r="1301" spans="1:19" ht="14.25">
      <c r="A1301" s="275"/>
      <c r="B1301" s="864"/>
      <c r="C1301" s="884"/>
      <c r="D1301" s="865"/>
      <c r="E1301" s="896"/>
      <c r="F1301" s="867" t="s">
        <v>761</v>
      </c>
      <c r="G1301" s="911" t="s">
        <v>194</v>
      </c>
      <c r="H1301" s="910" t="s">
        <v>194</v>
      </c>
      <c r="I1301" s="911" t="s">
        <v>176</v>
      </c>
      <c r="J1301" s="932" t="s">
        <v>238</v>
      </c>
      <c r="K1301" s="963" t="s">
        <v>173</v>
      </c>
      <c r="L1301" s="932" t="s">
        <v>12</v>
      </c>
      <c r="M1301" s="921" t="s">
        <v>1041</v>
      </c>
      <c r="N1301" s="939">
        <v>15.700000000000001</v>
      </c>
      <c r="O1301" s="939">
        <v>15.234999999999999</v>
      </c>
      <c r="P1301" s="939"/>
      <c r="Q1301" s="1053">
        <v>112076.372</v>
      </c>
      <c r="R1301" s="866"/>
      <c r="S1301" s="952"/>
    </row>
    <row r="1302" spans="1:19" ht="15">
      <c r="A1302" s="275"/>
      <c r="B1302" s="864"/>
      <c r="C1302" s="884"/>
      <c r="D1302" s="865"/>
      <c r="E1302" s="897" t="s">
        <v>1042</v>
      </c>
      <c r="F1302" s="868"/>
      <c r="G1302" s="912"/>
      <c r="H1302" s="912"/>
      <c r="I1302" s="912"/>
      <c r="J1302" s="933"/>
      <c r="K1302" s="964"/>
      <c r="L1302" s="933"/>
      <c r="M1302" s="922"/>
      <c r="N1302" s="940">
        <v>31.400000000000002</v>
      </c>
      <c r="O1302" s="940">
        <v>30.849999999999998</v>
      </c>
      <c r="P1302" s="940">
        <v>33.146000000000001</v>
      </c>
      <c r="Q1302" s="1054">
        <v>226343.55100000001</v>
      </c>
      <c r="R1302" s="869"/>
      <c r="S1302" s="951"/>
    </row>
    <row r="1303" spans="1:19" ht="14.25">
      <c r="A1303" s="275"/>
      <c r="B1303" s="864"/>
      <c r="C1303" s="884"/>
      <c r="D1303" s="865"/>
      <c r="E1303" s="898" t="s">
        <v>1043</v>
      </c>
      <c r="F1303" s="867" t="s">
        <v>758</v>
      </c>
      <c r="G1303" s="909" t="s">
        <v>194</v>
      </c>
      <c r="H1303" s="910" t="s">
        <v>194</v>
      </c>
      <c r="I1303" s="909" t="s">
        <v>176</v>
      </c>
      <c r="J1303" s="932" t="s">
        <v>238</v>
      </c>
      <c r="K1303" s="962" t="s">
        <v>173</v>
      </c>
      <c r="L1303" s="932" t="s">
        <v>989</v>
      </c>
      <c r="M1303" s="920" t="s">
        <v>1044</v>
      </c>
      <c r="N1303" s="939">
        <v>64.599999999999994</v>
      </c>
      <c r="O1303" s="939">
        <v>65.36699999999999</v>
      </c>
      <c r="P1303" s="939"/>
      <c r="Q1303" s="1053">
        <v>244617.82200000001</v>
      </c>
      <c r="R1303" s="866"/>
      <c r="S1303" s="952"/>
    </row>
    <row r="1304" spans="1:19" ht="14.25">
      <c r="A1304" s="275"/>
      <c r="B1304" s="864"/>
      <c r="C1304" s="884"/>
      <c r="D1304" s="865"/>
      <c r="E1304" s="895"/>
      <c r="F1304" s="867" t="s">
        <v>761</v>
      </c>
      <c r="G1304" s="909" t="s">
        <v>194</v>
      </c>
      <c r="H1304" s="910" t="s">
        <v>194</v>
      </c>
      <c r="I1304" s="909" t="s">
        <v>176</v>
      </c>
      <c r="J1304" s="932" t="s">
        <v>238</v>
      </c>
      <c r="K1304" s="962" t="s">
        <v>173</v>
      </c>
      <c r="L1304" s="932" t="s">
        <v>989</v>
      </c>
      <c r="M1304" s="920" t="s">
        <v>1044</v>
      </c>
      <c r="N1304" s="939">
        <v>64.599999999999994</v>
      </c>
      <c r="O1304" s="939">
        <v>65.290999999999997</v>
      </c>
      <c r="P1304" s="939"/>
      <c r="Q1304" s="1053">
        <v>248132.9</v>
      </c>
      <c r="R1304" s="866"/>
      <c r="S1304" s="952"/>
    </row>
    <row r="1305" spans="1:19" ht="14.25">
      <c r="A1305" s="275"/>
      <c r="B1305" s="864"/>
      <c r="C1305" s="884"/>
      <c r="D1305" s="865"/>
      <c r="E1305" s="895"/>
      <c r="F1305" s="867" t="s">
        <v>1037</v>
      </c>
      <c r="G1305" s="909" t="s">
        <v>194</v>
      </c>
      <c r="H1305" s="910" t="s">
        <v>194</v>
      </c>
      <c r="I1305" s="909" t="s">
        <v>176</v>
      </c>
      <c r="J1305" s="932" t="s">
        <v>238</v>
      </c>
      <c r="K1305" s="962" t="s">
        <v>173</v>
      </c>
      <c r="L1305" s="932" t="s">
        <v>989</v>
      </c>
      <c r="M1305" s="920" t="s">
        <v>1044</v>
      </c>
      <c r="N1305" s="939">
        <v>64.599999999999994</v>
      </c>
      <c r="O1305" s="939">
        <v>68.428999999999988</v>
      </c>
      <c r="P1305" s="939"/>
      <c r="Q1305" s="1053">
        <v>336953.54099999991</v>
      </c>
      <c r="R1305" s="866"/>
      <c r="S1305" s="952"/>
    </row>
    <row r="1306" spans="1:19" ht="14.25">
      <c r="A1306" s="275"/>
      <c r="B1306" s="864"/>
      <c r="C1306" s="884"/>
      <c r="D1306" s="865"/>
      <c r="E1306" s="896"/>
      <c r="F1306" s="867" t="s">
        <v>1038</v>
      </c>
      <c r="G1306" s="911" t="s">
        <v>194</v>
      </c>
      <c r="H1306" s="910" t="s">
        <v>194</v>
      </c>
      <c r="I1306" s="911" t="s">
        <v>176</v>
      </c>
      <c r="J1306" s="932" t="s">
        <v>238</v>
      </c>
      <c r="K1306" s="963" t="s">
        <v>173</v>
      </c>
      <c r="L1306" s="932" t="s">
        <v>989</v>
      </c>
      <c r="M1306" s="921" t="s">
        <v>1044</v>
      </c>
      <c r="N1306" s="939">
        <v>64.599999999999994</v>
      </c>
      <c r="O1306" s="939">
        <v>68.741</v>
      </c>
      <c r="P1306" s="939"/>
      <c r="Q1306" s="1053">
        <v>358114.55900000001</v>
      </c>
      <c r="R1306" s="866"/>
      <c r="S1306" s="952"/>
    </row>
    <row r="1307" spans="1:19" ht="15">
      <c r="A1307" s="275"/>
      <c r="B1307" s="864"/>
      <c r="C1307" s="884"/>
      <c r="D1307" s="865"/>
      <c r="E1307" s="897" t="s">
        <v>1045</v>
      </c>
      <c r="F1307" s="868"/>
      <c r="G1307" s="912"/>
      <c r="H1307" s="912"/>
      <c r="I1307" s="912"/>
      <c r="J1307" s="933"/>
      <c r="K1307" s="964"/>
      <c r="L1307" s="933"/>
      <c r="M1307" s="922"/>
      <c r="N1307" s="940">
        <v>258.39999999999975</v>
      </c>
      <c r="O1307" s="940">
        <v>267.82799999999997</v>
      </c>
      <c r="P1307" s="940">
        <v>279.04300000000001</v>
      </c>
      <c r="Q1307" s="1054">
        <v>1187818.8219999999</v>
      </c>
      <c r="R1307" s="869"/>
      <c r="S1307" s="951"/>
    </row>
    <row r="1308" spans="1:19" ht="14.25">
      <c r="A1308" s="275"/>
      <c r="B1308" s="864"/>
      <c r="C1308" s="884"/>
      <c r="D1308" s="865"/>
      <c r="E1308" s="898" t="s">
        <v>1046</v>
      </c>
      <c r="F1308" s="867" t="s">
        <v>758</v>
      </c>
      <c r="G1308" s="909" t="s">
        <v>194</v>
      </c>
      <c r="H1308" s="910" t="s">
        <v>194</v>
      </c>
      <c r="I1308" s="909" t="s">
        <v>176</v>
      </c>
      <c r="J1308" s="932" t="s">
        <v>238</v>
      </c>
      <c r="K1308" s="962" t="s">
        <v>173</v>
      </c>
      <c r="L1308" s="932" t="s">
        <v>989</v>
      </c>
      <c r="M1308" s="920" t="s">
        <v>1047</v>
      </c>
      <c r="N1308" s="939">
        <v>60</v>
      </c>
      <c r="O1308" s="939">
        <v>68.555999999999997</v>
      </c>
      <c r="P1308" s="939"/>
      <c r="Q1308" s="1053">
        <v>449915.59700000001</v>
      </c>
      <c r="R1308" s="866"/>
      <c r="S1308" s="952"/>
    </row>
    <row r="1309" spans="1:19" ht="14.25">
      <c r="A1309" s="275"/>
      <c r="B1309" s="864"/>
      <c r="C1309" s="884"/>
      <c r="D1309" s="865"/>
      <c r="E1309" s="896"/>
      <c r="F1309" s="867" t="s">
        <v>761</v>
      </c>
      <c r="G1309" s="911" t="s">
        <v>194</v>
      </c>
      <c r="H1309" s="910" t="s">
        <v>194</v>
      </c>
      <c r="I1309" s="911" t="s">
        <v>176</v>
      </c>
      <c r="J1309" s="932" t="s">
        <v>238</v>
      </c>
      <c r="K1309" s="963" t="s">
        <v>173</v>
      </c>
      <c r="L1309" s="932" t="s">
        <v>989</v>
      </c>
      <c r="M1309" s="921" t="s">
        <v>1047</v>
      </c>
      <c r="N1309" s="939">
        <v>60</v>
      </c>
      <c r="O1309" s="939">
        <v>68.465999999999994</v>
      </c>
      <c r="P1309" s="939"/>
      <c r="Q1309" s="1053">
        <v>446820.53800000006</v>
      </c>
      <c r="R1309" s="866"/>
      <c r="S1309" s="952"/>
    </row>
    <row r="1310" spans="1:19" ht="15">
      <c r="A1310" s="275"/>
      <c r="B1310" s="864"/>
      <c r="C1310" s="884"/>
      <c r="D1310" s="865"/>
      <c r="E1310" s="897" t="s">
        <v>1048</v>
      </c>
      <c r="F1310" s="868"/>
      <c r="G1310" s="912"/>
      <c r="H1310" s="912"/>
      <c r="I1310" s="912"/>
      <c r="J1310" s="933"/>
      <c r="K1310" s="964"/>
      <c r="L1310" s="933"/>
      <c r="M1310" s="922"/>
      <c r="N1310" s="940">
        <v>120</v>
      </c>
      <c r="O1310" s="940">
        <v>137.02199999999999</v>
      </c>
      <c r="P1310" s="940">
        <v>137.262</v>
      </c>
      <c r="Q1310" s="1054">
        <v>896736.13500000001</v>
      </c>
      <c r="R1310" s="869"/>
      <c r="S1310" s="951"/>
    </row>
    <row r="1311" spans="1:19" ht="14.25">
      <c r="A1311" s="275"/>
      <c r="B1311" s="864"/>
      <c r="C1311" s="884"/>
      <c r="D1311" s="865"/>
      <c r="E1311" s="898" t="s">
        <v>1049</v>
      </c>
      <c r="F1311" s="867" t="s">
        <v>758</v>
      </c>
      <c r="G1311" s="909" t="s">
        <v>194</v>
      </c>
      <c r="H1311" s="910" t="s">
        <v>194</v>
      </c>
      <c r="I1311" s="909" t="s">
        <v>176</v>
      </c>
      <c r="J1311" s="932" t="s">
        <v>238</v>
      </c>
      <c r="K1311" s="962" t="s">
        <v>173</v>
      </c>
      <c r="L1311" s="932" t="s">
        <v>1050</v>
      </c>
      <c r="M1311" s="920" t="s">
        <v>1041</v>
      </c>
      <c r="N1311" s="939">
        <v>25.417000000000005</v>
      </c>
      <c r="O1311" s="939">
        <v>23.824000000000002</v>
      </c>
      <c r="P1311" s="939"/>
      <c r="Q1311" s="1053">
        <v>183257.06700000001</v>
      </c>
      <c r="R1311" s="866"/>
      <c r="S1311" s="952"/>
    </row>
    <row r="1312" spans="1:19" ht="14.25">
      <c r="A1312" s="275"/>
      <c r="B1312" s="864"/>
      <c r="C1312" s="884"/>
      <c r="D1312" s="865"/>
      <c r="E1312" s="895"/>
      <c r="F1312" s="867" t="s">
        <v>761</v>
      </c>
      <c r="G1312" s="909" t="s">
        <v>194</v>
      </c>
      <c r="H1312" s="910" t="s">
        <v>194</v>
      </c>
      <c r="I1312" s="909" t="s">
        <v>176</v>
      </c>
      <c r="J1312" s="932" t="s">
        <v>238</v>
      </c>
      <c r="K1312" s="962" t="s">
        <v>173</v>
      </c>
      <c r="L1312" s="932" t="s">
        <v>1050</v>
      </c>
      <c r="M1312" s="920" t="s">
        <v>1041</v>
      </c>
      <c r="N1312" s="939">
        <v>25.417000000000005</v>
      </c>
      <c r="O1312" s="939">
        <v>22.575000000000003</v>
      </c>
      <c r="P1312" s="939"/>
      <c r="Q1312" s="1053">
        <v>176382.46</v>
      </c>
      <c r="R1312" s="866"/>
      <c r="S1312" s="952"/>
    </row>
    <row r="1313" spans="1:19" ht="14.25">
      <c r="A1313" s="275"/>
      <c r="B1313" s="864"/>
      <c r="C1313" s="884"/>
      <c r="D1313" s="865"/>
      <c r="E1313" s="896"/>
      <c r="F1313" s="867" t="s">
        <v>1037</v>
      </c>
      <c r="G1313" s="911" t="s">
        <v>194</v>
      </c>
      <c r="H1313" s="910" t="s">
        <v>194</v>
      </c>
      <c r="I1313" s="911" t="s">
        <v>176</v>
      </c>
      <c r="J1313" s="932" t="s">
        <v>238</v>
      </c>
      <c r="K1313" s="963" t="s">
        <v>173</v>
      </c>
      <c r="L1313" s="932" t="s">
        <v>1050</v>
      </c>
      <c r="M1313" s="921" t="s">
        <v>1041</v>
      </c>
      <c r="N1313" s="939">
        <v>24.579999999999995</v>
      </c>
      <c r="O1313" s="939">
        <v>22.748999999999999</v>
      </c>
      <c r="P1313" s="939"/>
      <c r="Q1313" s="1053">
        <v>182576.90999999997</v>
      </c>
      <c r="R1313" s="866"/>
      <c r="S1313" s="952"/>
    </row>
    <row r="1314" spans="1:19" ht="15">
      <c r="A1314" s="275"/>
      <c r="B1314" s="864"/>
      <c r="C1314" s="884"/>
      <c r="D1314" s="865"/>
      <c r="E1314" s="897" t="s">
        <v>1051</v>
      </c>
      <c r="F1314" s="868"/>
      <c r="G1314" s="912"/>
      <c r="H1314" s="912"/>
      <c r="I1314" s="912"/>
      <c r="J1314" s="933"/>
      <c r="K1314" s="964"/>
      <c r="L1314" s="933"/>
      <c r="M1314" s="922"/>
      <c r="N1314" s="940">
        <v>75.413999999999973</v>
      </c>
      <c r="O1314" s="940">
        <v>69.148000000000025</v>
      </c>
      <c r="P1314" s="940">
        <v>70.826999999999998</v>
      </c>
      <c r="Q1314" s="1054">
        <v>542216.43700000003</v>
      </c>
      <c r="R1314" s="869"/>
      <c r="S1314" s="951"/>
    </row>
    <row r="1315" spans="1:19" ht="14.25">
      <c r="A1315" s="275"/>
      <c r="B1315" s="864"/>
      <c r="C1315" s="884"/>
      <c r="D1315" s="865"/>
      <c r="E1315" s="898" t="s">
        <v>2143</v>
      </c>
      <c r="F1315" s="867" t="s">
        <v>758</v>
      </c>
      <c r="G1315" s="909" t="s">
        <v>194</v>
      </c>
      <c r="H1315" s="910" t="s">
        <v>194</v>
      </c>
      <c r="I1315" s="909" t="s">
        <v>176</v>
      </c>
      <c r="J1315" s="932" t="s">
        <v>238</v>
      </c>
      <c r="K1315" s="962" t="s">
        <v>173</v>
      </c>
      <c r="L1315" s="932" t="s">
        <v>12</v>
      </c>
      <c r="M1315" s="920" t="s">
        <v>2144</v>
      </c>
      <c r="N1315" s="939">
        <v>0.35000000000000003</v>
      </c>
      <c r="O1315" s="939">
        <v>0.35000000000000003</v>
      </c>
      <c r="P1315" s="939"/>
      <c r="Q1315" s="1053">
        <v>2163.0590000000002</v>
      </c>
      <c r="R1315" s="866"/>
      <c r="S1315" s="952"/>
    </row>
    <row r="1316" spans="1:19" ht="14.25">
      <c r="A1316" s="275"/>
      <c r="B1316" s="864"/>
      <c r="C1316" s="884"/>
      <c r="D1316" s="865"/>
      <c r="E1316" s="896"/>
      <c r="F1316" s="867" t="s">
        <v>761</v>
      </c>
      <c r="G1316" s="911" t="s">
        <v>194</v>
      </c>
      <c r="H1316" s="910" t="s">
        <v>194</v>
      </c>
      <c r="I1316" s="911" t="s">
        <v>176</v>
      </c>
      <c r="J1316" s="932" t="s">
        <v>238</v>
      </c>
      <c r="K1316" s="963" t="s">
        <v>173</v>
      </c>
      <c r="L1316" s="932" t="s">
        <v>12</v>
      </c>
      <c r="M1316" s="921" t="s">
        <v>2144</v>
      </c>
      <c r="N1316" s="939">
        <v>0.35000000000000003</v>
      </c>
      <c r="O1316" s="939">
        <v>0.35000000000000003</v>
      </c>
      <c r="P1316" s="939"/>
      <c r="Q1316" s="1053">
        <v>2220.7710000000002</v>
      </c>
      <c r="R1316" s="866"/>
      <c r="S1316" s="952"/>
    </row>
    <row r="1317" spans="1:19" ht="15">
      <c r="A1317" s="275"/>
      <c r="B1317" s="864"/>
      <c r="C1317" s="884"/>
      <c r="D1317" s="865"/>
      <c r="E1317" s="897" t="s">
        <v>2145</v>
      </c>
      <c r="F1317" s="868"/>
      <c r="G1317" s="912"/>
      <c r="H1317" s="912"/>
      <c r="I1317" s="912"/>
      <c r="J1317" s="933"/>
      <c r="K1317" s="964"/>
      <c r="L1317" s="933"/>
      <c r="M1317" s="922"/>
      <c r="N1317" s="940">
        <v>0.70000000000000007</v>
      </c>
      <c r="O1317" s="940">
        <v>0.70000000000000007</v>
      </c>
      <c r="P1317" s="940">
        <v>0.70499999999999996</v>
      </c>
      <c r="Q1317" s="1054">
        <v>4383.8300000000008</v>
      </c>
      <c r="R1317" s="869"/>
      <c r="S1317" s="951"/>
    </row>
    <row r="1318" spans="1:19" ht="15">
      <c r="A1318" s="275"/>
      <c r="B1318" s="864"/>
      <c r="C1318" s="886"/>
      <c r="D1318" s="892" t="s">
        <v>204</v>
      </c>
      <c r="E1318" s="899"/>
      <c r="F1318" s="865"/>
      <c r="G1318" s="910"/>
      <c r="H1318" s="910"/>
      <c r="I1318" s="910"/>
      <c r="J1318" s="932"/>
      <c r="K1318" s="965"/>
      <c r="L1318" s="932"/>
      <c r="M1318" s="923"/>
      <c r="N1318" s="939">
        <v>568.55099999999936</v>
      </c>
      <c r="O1318" s="939">
        <v>589.71300000000087</v>
      </c>
      <c r="P1318" s="939"/>
      <c r="Q1318" s="1053">
        <v>3355215.9990000003</v>
      </c>
      <c r="R1318" s="866"/>
      <c r="S1318" s="952"/>
    </row>
    <row r="1319" spans="1:19" ht="15">
      <c r="A1319" s="275"/>
      <c r="B1319" s="864"/>
      <c r="C1319" s="883" t="s">
        <v>1981</v>
      </c>
      <c r="D1319" s="868"/>
      <c r="E1319" s="901"/>
      <c r="F1319" s="868"/>
      <c r="G1319" s="912"/>
      <c r="H1319" s="912"/>
      <c r="I1319" s="912"/>
      <c r="J1319" s="933"/>
      <c r="K1319" s="964"/>
      <c r="L1319" s="933"/>
      <c r="M1319" s="922"/>
      <c r="N1319" s="940">
        <v>1539.2510000000063</v>
      </c>
      <c r="O1319" s="940">
        <v>1492.0769999999964</v>
      </c>
      <c r="P1319" s="940"/>
      <c r="Q1319" s="1054">
        <v>6701503.9820000045</v>
      </c>
      <c r="R1319" s="869"/>
      <c r="S1319" s="951"/>
    </row>
    <row r="1320" spans="1:19" ht="14.25">
      <c r="A1320" s="275"/>
      <c r="B1320" s="864"/>
      <c r="C1320" s="884" t="s">
        <v>1901</v>
      </c>
      <c r="D1320" s="867" t="s">
        <v>167</v>
      </c>
      <c r="E1320" s="898" t="s">
        <v>1982</v>
      </c>
      <c r="F1320" s="867" t="s">
        <v>1123</v>
      </c>
      <c r="G1320" s="909" t="s">
        <v>237</v>
      </c>
      <c r="H1320" s="910" t="s">
        <v>371</v>
      </c>
      <c r="I1320" s="909" t="s">
        <v>176</v>
      </c>
      <c r="J1320" s="932" t="s">
        <v>238</v>
      </c>
      <c r="K1320" s="962" t="s">
        <v>173</v>
      </c>
      <c r="L1320" s="932" t="s">
        <v>1021</v>
      </c>
      <c r="M1320" s="920" t="s">
        <v>1022</v>
      </c>
      <c r="N1320" s="939">
        <v>180</v>
      </c>
      <c r="O1320" s="939">
        <v>172.01000000000002</v>
      </c>
      <c r="P1320" s="939"/>
      <c r="Q1320" s="1053">
        <v>934472.80799999996</v>
      </c>
      <c r="R1320" s="866"/>
      <c r="S1320" s="952"/>
    </row>
    <row r="1321" spans="1:19" ht="14.25">
      <c r="A1321" s="275"/>
      <c r="B1321" s="864"/>
      <c r="C1321" s="884"/>
      <c r="D1321" s="865"/>
      <c r="E1321" s="895"/>
      <c r="F1321" s="865"/>
      <c r="G1321" s="909"/>
      <c r="H1321" s="910"/>
      <c r="I1321" s="909"/>
      <c r="J1321" s="932"/>
      <c r="K1321" s="962"/>
      <c r="L1321" s="932"/>
      <c r="M1321" s="920"/>
      <c r="N1321" s="939"/>
      <c r="O1321" s="939"/>
      <c r="P1321" s="939"/>
      <c r="Q1321" s="1053"/>
      <c r="R1321" s="866" t="s">
        <v>649</v>
      </c>
      <c r="S1321" s="952">
        <v>260266575.06</v>
      </c>
    </row>
    <row r="1322" spans="1:19" ht="14.25">
      <c r="A1322" s="275"/>
      <c r="B1322" s="864"/>
      <c r="C1322" s="884"/>
      <c r="D1322" s="865"/>
      <c r="E1322" s="895"/>
      <c r="F1322" s="867" t="s">
        <v>1124</v>
      </c>
      <c r="G1322" s="909" t="s">
        <v>237</v>
      </c>
      <c r="H1322" s="910" t="s">
        <v>371</v>
      </c>
      <c r="I1322" s="909" t="s">
        <v>176</v>
      </c>
      <c r="J1322" s="932" t="s">
        <v>238</v>
      </c>
      <c r="K1322" s="962" t="s">
        <v>173</v>
      </c>
      <c r="L1322" s="932" t="s">
        <v>1021</v>
      </c>
      <c r="M1322" s="920" t="s">
        <v>1022</v>
      </c>
      <c r="N1322" s="939">
        <v>180</v>
      </c>
      <c r="O1322" s="939">
        <v>172.39000000000001</v>
      </c>
      <c r="P1322" s="939"/>
      <c r="Q1322" s="1053">
        <v>1007398.453</v>
      </c>
      <c r="R1322" s="866"/>
      <c r="S1322" s="952"/>
    </row>
    <row r="1323" spans="1:19" ht="14.25">
      <c r="A1323" s="275"/>
      <c r="B1323" s="864"/>
      <c r="C1323" s="884"/>
      <c r="D1323" s="865"/>
      <c r="E1323" s="895"/>
      <c r="F1323" s="865"/>
      <c r="G1323" s="909"/>
      <c r="H1323" s="910"/>
      <c r="I1323" s="909"/>
      <c r="J1323" s="932"/>
      <c r="K1323" s="962"/>
      <c r="L1323" s="932"/>
      <c r="M1323" s="920"/>
      <c r="N1323" s="939"/>
      <c r="O1323" s="939"/>
      <c r="P1323" s="939"/>
      <c r="Q1323" s="1053"/>
      <c r="R1323" s="866" t="s">
        <v>649</v>
      </c>
      <c r="S1323" s="952">
        <v>285736020.5</v>
      </c>
    </row>
    <row r="1324" spans="1:19" ht="14.25">
      <c r="A1324" s="275"/>
      <c r="B1324" s="864"/>
      <c r="C1324" s="884"/>
      <c r="D1324" s="865"/>
      <c r="E1324" s="895"/>
      <c r="F1324" s="867" t="s">
        <v>1125</v>
      </c>
      <c r="G1324" s="909" t="s">
        <v>237</v>
      </c>
      <c r="H1324" s="910" t="s">
        <v>371</v>
      </c>
      <c r="I1324" s="909" t="s">
        <v>176</v>
      </c>
      <c r="J1324" s="932" t="s">
        <v>238</v>
      </c>
      <c r="K1324" s="962" t="s">
        <v>173</v>
      </c>
      <c r="L1324" s="932" t="s">
        <v>1021</v>
      </c>
      <c r="M1324" s="920" t="s">
        <v>1022</v>
      </c>
      <c r="N1324" s="939">
        <v>199.80000000000004</v>
      </c>
      <c r="O1324" s="939">
        <v>189.58000000000004</v>
      </c>
      <c r="P1324" s="939"/>
      <c r="Q1324" s="1053">
        <v>1064718.102</v>
      </c>
      <c r="R1324" s="866"/>
      <c r="S1324" s="952"/>
    </row>
    <row r="1325" spans="1:19" ht="14.25">
      <c r="A1325" s="275"/>
      <c r="B1325" s="864"/>
      <c r="C1325" s="884"/>
      <c r="D1325" s="865"/>
      <c r="E1325" s="895"/>
      <c r="F1325" s="865"/>
      <c r="G1325" s="909"/>
      <c r="H1325" s="910"/>
      <c r="I1325" s="909"/>
      <c r="J1325" s="932"/>
      <c r="K1325" s="962"/>
      <c r="L1325" s="932"/>
      <c r="M1325" s="920"/>
      <c r="N1325" s="939"/>
      <c r="O1325" s="939"/>
      <c r="P1325" s="939"/>
      <c r="Q1325" s="1053"/>
      <c r="R1325" s="866" t="s">
        <v>649</v>
      </c>
      <c r="S1325" s="952">
        <v>305506725</v>
      </c>
    </row>
    <row r="1326" spans="1:19" ht="14.25">
      <c r="A1326" s="275"/>
      <c r="B1326" s="864"/>
      <c r="C1326" s="884"/>
      <c r="D1326" s="865"/>
      <c r="E1326" s="895"/>
      <c r="F1326" s="867" t="s">
        <v>1789</v>
      </c>
      <c r="G1326" s="909" t="s">
        <v>237</v>
      </c>
      <c r="H1326" s="910" t="s">
        <v>371</v>
      </c>
      <c r="I1326" s="909" t="s">
        <v>176</v>
      </c>
      <c r="J1326" s="932" t="s">
        <v>238</v>
      </c>
      <c r="K1326" s="962" t="s">
        <v>173</v>
      </c>
      <c r="L1326" s="932" t="s">
        <v>1021</v>
      </c>
      <c r="M1326" s="920" t="s">
        <v>1022</v>
      </c>
      <c r="N1326" s="939">
        <v>73.599999999999994</v>
      </c>
      <c r="O1326" s="939">
        <v>75.029999999999987</v>
      </c>
      <c r="P1326" s="939"/>
      <c r="Q1326" s="1053">
        <v>292851.53099999996</v>
      </c>
      <c r="R1326" s="866"/>
      <c r="S1326" s="952"/>
    </row>
    <row r="1327" spans="1:19" ht="14.25">
      <c r="A1327" s="275"/>
      <c r="B1327" s="864"/>
      <c r="C1327" s="884"/>
      <c r="D1327" s="865"/>
      <c r="E1327" s="895"/>
      <c r="F1327" s="865"/>
      <c r="G1327" s="911"/>
      <c r="H1327" s="910"/>
      <c r="I1327" s="909"/>
      <c r="J1327" s="932"/>
      <c r="K1327" s="962"/>
      <c r="L1327" s="932"/>
      <c r="M1327" s="920"/>
      <c r="N1327" s="939"/>
      <c r="O1327" s="939"/>
      <c r="P1327" s="939"/>
      <c r="Q1327" s="1053"/>
      <c r="R1327" s="866" t="s">
        <v>649</v>
      </c>
      <c r="S1327" s="952">
        <v>85010658.449999988</v>
      </c>
    </row>
    <row r="1328" spans="1:19" ht="14.25">
      <c r="A1328" s="275"/>
      <c r="B1328" s="864"/>
      <c r="C1328" s="884"/>
      <c r="D1328" s="865"/>
      <c r="E1328" s="895"/>
      <c r="F1328" s="867" t="s">
        <v>1126</v>
      </c>
      <c r="G1328" s="909" t="s">
        <v>368</v>
      </c>
      <c r="H1328" s="910" t="s">
        <v>371</v>
      </c>
      <c r="I1328" s="909" t="s">
        <v>176</v>
      </c>
      <c r="J1328" s="932" t="s">
        <v>238</v>
      </c>
      <c r="K1328" s="962" t="s">
        <v>173</v>
      </c>
      <c r="L1328" s="932" t="s">
        <v>1021</v>
      </c>
      <c r="M1328" s="920" t="s">
        <v>1022</v>
      </c>
      <c r="N1328" s="939">
        <v>297.5</v>
      </c>
      <c r="O1328" s="939">
        <v>280.50599999999991</v>
      </c>
      <c r="P1328" s="939"/>
      <c r="Q1328" s="1053">
        <v>1586322.9620000001</v>
      </c>
      <c r="R1328" s="866"/>
      <c r="S1328" s="952"/>
    </row>
    <row r="1329" spans="1:19" ht="14.25">
      <c r="A1329" s="275"/>
      <c r="B1329" s="864"/>
      <c r="C1329" s="884"/>
      <c r="D1329" s="865"/>
      <c r="E1329" s="896"/>
      <c r="F1329" s="867" t="s">
        <v>1790</v>
      </c>
      <c r="G1329" s="911" t="s">
        <v>368</v>
      </c>
      <c r="H1329" s="910" t="s">
        <v>371</v>
      </c>
      <c r="I1329" s="911" t="s">
        <v>176</v>
      </c>
      <c r="J1329" s="932" t="s">
        <v>238</v>
      </c>
      <c r="K1329" s="963" t="s">
        <v>173</v>
      </c>
      <c r="L1329" s="932" t="s">
        <v>1021</v>
      </c>
      <c r="M1329" s="921" t="s">
        <v>1022</v>
      </c>
      <c r="N1329" s="939">
        <v>31.789999999999996</v>
      </c>
      <c r="O1329" s="939">
        <v>36.756999999999998</v>
      </c>
      <c r="P1329" s="939"/>
      <c r="Q1329" s="1053">
        <v>120343.508</v>
      </c>
      <c r="R1329" s="866"/>
      <c r="S1329" s="952"/>
    </row>
    <row r="1330" spans="1:19" ht="15">
      <c r="A1330" s="275"/>
      <c r="B1330" s="864"/>
      <c r="C1330" s="884"/>
      <c r="D1330" s="865"/>
      <c r="E1330" s="897" t="s">
        <v>1983</v>
      </c>
      <c r="F1330" s="868"/>
      <c r="G1330" s="912"/>
      <c r="H1330" s="912"/>
      <c r="I1330" s="912"/>
      <c r="J1330" s="933"/>
      <c r="K1330" s="964"/>
      <c r="L1330" s="933"/>
      <c r="M1330" s="922"/>
      <c r="N1330" s="940">
        <v>962.68999999999915</v>
      </c>
      <c r="O1330" s="940">
        <v>926.27300000000025</v>
      </c>
      <c r="P1330" s="940">
        <v>893.11</v>
      </c>
      <c r="Q1330" s="1054">
        <v>5006107.3640000001</v>
      </c>
      <c r="R1330" s="869"/>
      <c r="S1330" s="951"/>
    </row>
    <row r="1331" spans="1:19" ht="15">
      <c r="A1331" s="275"/>
      <c r="B1331" s="864"/>
      <c r="C1331" s="886"/>
      <c r="D1331" s="892" t="s">
        <v>191</v>
      </c>
      <c r="E1331" s="899"/>
      <c r="F1331" s="865"/>
      <c r="G1331" s="910"/>
      <c r="H1331" s="910"/>
      <c r="I1331" s="910"/>
      <c r="J1331" s="932"/>
      <c r="K1331" s="965"/>
      <c r="L1331" s="932"/>
      <c r="M1331" s="923"/>
      <c r="N1331" s="939">
        <v>962.68999999999915</v>
      </c>
      <c r="O1331" s="939">
        <v>926.27300000000025</v>
      </c>
      <c r="P1331" s="939"/>
      <c r="Q1331" s="1053">
        <v>5006107.3640000001</v>
      </c>
      <c r="R1331" s="866"/>
      <c r="S1331" s="952"/>
    </row>
    <row r="1332" spans="1:19" ht="15">
      <c r="A1332" s="275"/>
      <c r="B1332" s="864"/>
      <c r="C1332" s="883" t="s">
        <v>1902</v>
      </c>
      <c r="D1332" s="868"/>
      <c r="E1332" s="901"/>
      <c r="F1332" s="868"/>
      <c r="G1332" s="912"/>
      <c r="H1332" s="912"/>
      <c r="I1332" s="912"/>
      <c r="J1332" s="933"/>
      <c r="K1332" s="964"/>
      <c r="L1332" s="933"/>
      <c r="M1332" s="922"/>
      <c r="N1332" s="940">
        <v>962.68999999999915</v>
      </c>
      <c r="O1332" s="940">
        <v>926.27300000000025</v>
      </c>
      <c r="P1332" s="940"/>
      <c r="Q1332" s="1054">
        <v>5006107.3640000001</v>
      </c>
      <c r="R1332" s="869"/>
      <c r="S1332" s="951"/>
    </row>
    <row r="1333" spans="1:19" ht="14.25">
      <c r="A1333" s="275"/>
      <c r="B1333" s="864"/>
      <c r="C1333" s="884" t="s">
        <v>1127</v>
      </c>
      <c r="D1333" s="867" t="s">
        <v>167</v>
      </c>
      <c r="E1333" s="898" t="s">
        <v>1128</v>
      </c>
      <c r="F1333" s="867" t="s">
        <v>1123</v>
      </c>
      <c r="G1333" s="909" t="s">
        <v>237</v>
      </c>
      <c r="H1333" s="910" t="s">
        <v>371</v>
      </c>
      <c r="I1333" s="909" t="s">
        <v>176</v>
      </c>
      <c r="J1333" s="932" t="s">
        <v>238</v>
      </c>
      <c r="K1333" s="962" t="s">
        <v>173</v>
      </c>
      <c r="L1333" s="932" t="s">
        <v>1021</v>
      </c>
      <c r="M1333" s="920" t="s">
        <v>1022</v>
      </c>
      <c r="N1333" s="939">
        <v>193.40000000000006</v>
      </c>
      <c r="O1333" s="939">
        <v>190.15200000000002</v>
      </c>
      <c r="P1333" s="939"/>
      <c r="Q1333" s="1053">
        <v>1383538.4260000002</v>
      </c>
      <c r="R1333" s="866"/>
      <c r="S1333" s="952"/>
    </row>
    <row r="1334" spans="1:19" ht="14.25">
      <c r="A1334" s="275"/>
      <c r="B1334" s="864"/>
      <c r="C1334" s="884"/>
      <c r="D1334" s="865"/>
      <c r="E1334" s="895"/>
      <c r="F1334" s="865"/>
      <c r="G1334" s="909"/>
      <c r="H1334" s="910"/>
      <c r="I1334" s="909"/>
      <c r="J1334" s="932"/>
      <c r="K1334" s="962"/>
      <c r="L1334" s="932"/>
      <c r="M1334" s="920"/>
      <c r="N1334" s="939"/>
      <c r="O1334" s="939"/>
      <c r="P1334" s="939"/>
      <c r="Q1334" s="1053"/>
      <c r="R1334" s="866" t="s">
        <v>649</v>
      </c>
      <c r="S1334" s="952">
        <v>372363763.02800006</v>
      </c>
    </row>
    <row r="1335" spans="1:19" ht="14.25">
      <c r="A1335" s="275"/>
      <c r="B1335" s="864"/>
      <c r="C1335" s="884"/>
      <c r="D1335" s="865"/>
      <c r="E1335" s="895"/>
      <c r="F1335" s="867" t="s">
        <v>1124</v>
      </c>
      <c r="G1335" s="909" t="s">
        <v>237</v>
      </c>
      <c r="H1335" s="910" t="s">
        <v>371</v>
      </c>
      <c r="I1335" s="909" t="s">
        <v>176</v>
      </c>
      <c r="J1335" s="932" t="s">
        <v>238</v>
      </c>
      <c r="K1335" s="962" t="s">
        <v>173</v>
      </c>
      <c r="L1335" s="932" t="s">
        <v>1021</v>
      </c>
      <c r="M1335" s="920" t="s">
        <v>1022</v>
      </c>
      <c r="N1335" s="939">
        <v>193.40000000000006</v>
      </c>
      <c r="O1335" s="939">
        <v>187.63100000000006</v>
      </c>
      <c r="P1335" s="939"/>
      <c r="Q1335" s="1053">
        <v>1103568.07</v>
      </c>
      <c r="R1335" s="866"/>
      <c r="S1335" s="952"/>
    </row>
    <row r="1336" spans="1:19" ht="14.25">
      <c r="A1336" s="275"/>
      <c r="B1336" s="864"/>
      <c r="C1336" s="884"/>
      <c r="D1336" s="865"/>
      <c r="E1336" s="895"/>
      <c r="F1336" s="865"/>
      <c r="G1336" s="911"/>
      <c r="H1336" s="910"/>
      <c r="I1336" s="909"/>
      <c r="J1336" s="932"/>
      <c r="K1336" s="962"/>
      <c r="L1336" s="932"/>
      <c r="M1336" s="920"/>
      <c r="N1336" s="939"/>
      <c r="O1336" s="939"/>
      <c r="P1336" s="939"/>
      <c r="Q1336" s="1053"/>
      <c r="R1336" s="866" t="s">
        <v>649</v>
      </c>
      <c r="S1336" s="952">
        <v>297238354.77700001</v>
      </c>
    </row>
    <row r="1337" spans="1:19" ht="14.25">
      <c r="A1337" s="275"/>
      <c r="B1337" s="864"/>
      <c r="C1337" s="884"/>
      <c r="D1337" s="865"/>
      <c r="E1337" s="896"/>
      <c r="F1337" s="867" t="s">
        <v>1129</v>
      </c>
      <c r="G1337" s="911" t="s">
        <v>368</v>
      </c>
      <c r="H1337" s="910" t="s">
        <v>371</v>
      </c>
      <c r="I1337" s="911" t="s">
        <v>176</v>
      </c>
      <c r="J1337" s="932" t="s">
        <v>238</v>
      </c>
      <c r="K1337" s="963" t="s">
        <v>173</v>
      </c>
      <c r="L1337" s="932" t="s">
        <v>1021</v>
      </c>
      <c r="M1337" s="921" t="s">
        <v>1022</v>
      </c>
      <c r="N1337" s="939">
        <v>192</v>
      </c>
      <c r="O1337" s="939">
        <v>189.40900000000002</v>
      </c>
      <c r="P1337" s="939"/>
      <c r="Q1337" s="1053">
        <v>1280354.3299999998</v>
      </c>
      <c r="R1337" s="866"/>
      <c r="S1337" s="952"/>
    </row>
    <row r="1338" spans="1:19" ht="15">
      <c r="A1338" s="275"/>
      <c r="B1338" s="864"/>
      <c r="C1338" s="884"/>
      <c r="D1338" s="865"/>
      <c r="E1338" s="897" t="s">
        <v>1130</v>
      </c>
      <c r="F1338" s="868"/>
      <c r="G1338" s="912"/>
      <c r="H1338" s="912"/>
      <c r="I1338" s="912"/>
      <c r="J1338" s="933"/>
      <c r="K1338" s="964"/>
      <c r="L1338" s="933"/>
      <c r="M1338" s="922"/>
      <c r="N1338" s="940">
        <v>578.80000000000018</v>
      </c>
      <c r="O1338" s="940">
        <v>567.19200000000012</v>
      </c>
      <c r="P1338" s="940">
        <v>566.31399999999996</v>
      </c>
      <c r="Q1338" s="1054">
        <v>3767460.8259999999</v>
      </c>
      <c r="R1338" s="869"/>
      <c r="S1338" s="951"/>
    </row>
    <row r="1339" spans="1:19" ht="15">
      <c r="A1339" s="275"/>
      <c r="B1339" s="864"/>
      <c r="C1339" s="886"/>
      <c r="D1339" s="892" t="s">
        <v>191</v>
      </c>
      <c r="E1339" s="899"/>
      <c r="F1339" s="865"/>
      <c r="G1339" s="910"/>
      <c r="H1339" s="910"/>
      <c r="I1339" s="910"/>
      <c r="J1339" s="932"/>
      <c r="K1339" s="965"/>
      <c r="L1339" s="932"/>
      <c r="M1339" s="923"/>
      <c r="N1339" s="939">
        <v>578.80000000000018</v>
      </c>
      <c r="O1339" s="939">
        <v>567.19200000000012</v>
      </c>
      <c r="P1339" s="939"/>
      <c r="Q1339" s="1053">
        <v>3767460.8259999999</v>
      </c>
      <c r="R1339" s="866"/>
      <c r="S1339" s="952"/>
    </row>
    <row r="1340" spans="1:19" ht="15">
      <c r="A1340" s="275"/>
      <c r="B1340" s="864"/>
      <c r="C1340" s="883" t="s">
        <v>1131</v>
      </c>
      <c r="D1340" s="868"/>
      <c r="E1340" s="901"/>
      <c r="F1340" s="868"/>
      <c r="G1340" s="912"/>
      <c r="H1340" s="912"/>
      <c r="I1340" s="912"/>
      <c r="J1340" s="933"/>
      <c r="K1340" s="964"/>
      <c r="L1340" s="933"/>
      <c r="M1340" s="922"/>
      <c r="N1340" s="940">
        <v>578.80000000000018</v>
      </c>
      <c r="O1340" s="940">
        <v>567.19200000000012</v>
      </c>
      <c r="P1340" s="940"/>
      <c r="Q1340" s="1054">
        <v>3767460.8259999999</v>
      </c>
      <c r="R1340" s="869"/>
      <c r="S1340" s="951"/>
    </row>
    <row r="1341" spans="1:19" ht="14.25">
      <c r="A1341" s="275"/>
      <c r="B1341" s="864"/>
      <c r="C1341" s="884" t="s">
        <v>1132</v>
      </c>
      <c r="D1341" s="867" t="s">
        <v>192</v>
      </c>
      <c r="E1341" s="900" t="s">
        <v>1791</v>
      </c>
      <c r="F1341" s="867" t="s">
        <v>207</v>
      </c>
      <c r="G1341" s="911" t="s">
        <v>194</v>
      </c>
      <c r="H1341" s="910" t="s">
        <v>194</v>
      </c>
      <c r="I1341" s="911" t="s">
        <v>176</v>
      </c>
      <c r="J1341" s="932" t="s">
        <v>238</v>
      </c>
      <c r="K1341" s="963" t="s">
        <v>173</v>
      </c>
      <c r="L1341" s="932" t="s">
        <v>1021</v>
      </c>
      <c r="M1341" s="921" t="s">
        <v>1133</v>
      </c>
      <c r="N1341" s="939">
        <v>3.9700000000000011</v>
      </c>
      <c r="O1341" s="939">
        <v>3.9700000000000011</v>
      </c>
      <c r="P1341" s="939"/>
      <c r="Q1341" s="1053">
        <v>27848.9</v>
      </c>
      <c r="R1341" s="866"/>
      <c r="S1341" s="952"/>
    </row>
    <row r="1342" spans="1:19" ht="15">
      <c r="A1342" s="275"/>
      <c r="B1342" s="864"/>
      <c r="C1342" s="884"/>
      <c r="D1342" s="865"/>
      <c r="E1342" s="897" t="s">
        <v>1792</v>
      </c>
      <c r="F1342" s="868"/>
      <c r="G1342" s="912"/>
      <c r="H1342" s="912"/>
      <c r="I1342" s="912"/>
      <c r="J1342" s="933"/>
      <c r="K1342" s="964"/>
      <c r="L1342" s="933"/>
      <c r="M1342" s="922"/>
      <c r="N1342" s="940">
        <v>3.9700000000000011</v>
      </c>
      <c r="O1342" s="940">
        <v>3.9700000000000011</v>
      </c>
      <c r="P1342" s="940">
        <v>4</v>
      </c>
      <c r="Q1342" s="1054">
        <v>27848.9</v>
      </c>
      <c r="R1342" s="869"/>
      <c r="S1342" s="951"/>
    </row>
    <row r="1343" spans="1:19" ht="15">
      <c r="A1343" s="275"/>
      <c r="B1343" s="864"/>
      <c r="C1343" s="886"/>
      <c r="D1343" s="892" t="s">
        <v>204</v>
      </c>
      <c r="E1343" s="899"/>
      <c r="F1343" s="865"/>
      <c r="G1343" s="910"/>
      <c r="H1343" s="910"/>
      <c r="I1343" s="910"/>
      <c r="J1343" s="932"/>
      <c r="K1343" s="965"/>
      <c r="L1343" s="932"/>
      <c r="M1343" s="923"/>
      <c r="N1343" s="939">
        <v>3.9700000000000011</v>
      </c>
      <c r="O1343" s="939">
        <v>3.9700000000000011</v>
      </c>
      <c r="P1343" s="939"/>
      <c r="Q1343" s="1053">
        <v>27848.9</v>
      </c>
      <c r="R1343" s="866"/>
      <c r="S1343" s="952"/>
    </row>
    <row r="1344" spans="1:19" ht="15">
      <c r="A1344" s="275"/>
      <c r="B1344" s="864"/>
      <c r="C1344" s="883" t="s">
        <v>1134</v>
      </c>
      <c r="D1344" s="868"/>
      <c r="E1344" s="901"/>
      <c r="F1344" s="868"/>
      <c r="G1344" s="912"/>
      <c r="H1344" s="912"/>
      <c r="I1344" s="912"/>
      <c r="J1344" s="933"/>
      <c r="K1344" s="964"/>
      <c r="L1344" s="933"/>
      <c r="M1344" s="922"/>
      <c r="N1344" s="940">
        <v>3.9700000000000011</v>
      </c>
      <c r="O1344" s="940">
        <v>3.9700000000000011</v>
      </c>
      <c r="P1344" s="940"/>
      <c r="Q1344" s="1054">
        <v>27848.9</v>
      </c>
      <c r="R1344" s="869"/>
      <c r="S1344" s="951"/>
    </row>
    <row r="1345" spans="1:19" ht="14.25">
      <c r="A1345" s="275"/>
      <c r="B1345" s="864"/>
      <c r="C1345" s="884" t="s">
        <v>1135</v>
      </c>
      <c r="D1345" s="867" t="s">
        <v>192</v>
      </c>
      <c r="E1345" s="898" t="s">
        <v>1136</v>
      </c>
      <c r="F1345" s="867" t="s">
        <v>240</v>
      </c>
      <c r="G1345" s="909" t="s">
        <v>194</v>
      </c>
      <c r="H1345" s="910" t="s">
        <v>194</v>
      </c>
      <c r="I1345" s="909" t="s">
        <v>176</v>
      </c>
      <c r="J1345" s="932" t="s">
        <v>238</v>
      </c>
      <c r="K1345" s="962" t="s">
        <v>173</v>
      </c>
      <c r="L1345" s="932" t="s">
        <v>989</v>
      </c>
      <c r="M1345" s="920" t="s">
        <v>1137</v>
      </c>
      <c r="N1345" s="939">
        <v>10</v>
      </c>
      <c r="O1345" s="939">
        <v>9.7620000000000005</v>
      </c>
      <c r="P1345" s="939"/>
      <c r="Q1345" s="1053">
        <v>79339.548999999999</v>
      </c>
      <c r="R1345" s="866"/>
      <c r="S1345" s="952"/>
    </row>
    <row r="1346" spans="1:19" ht="14.25">
      <c r="A1346" s="275"/>
      <c r="B1346" s="864"/>
      <c r="C1346" s="884"/>
      <c r="D1346" s="865"/>
      <c r="E1346" s="896"/>
      <c r="F1346" s="867" t="s">
        <v>243</v>
      </c>
      <c r="G1346" s="911" t="s">
        <v>194</v>
      </c>
      <c r="H1346" s="910" t="s">
        <v>194</v>
      </c>
      <c r="I1346" s="911" t="s">
        <v>176</v>
      </c>
      <c r="J1346" s="932" t="s">
        <v>238</v>
      </c>
      <c r="K1346" s="963" t="s">
        <v>173</v>
      </c>
      <c r="L1346" s="932" t="s">
        <v>989</v>
      </c>
      <c r="M1346" s="921" t="s">
        <v>1137</v>
      </c>
      <c r="N1346" s="939">
        <v>10</v>
      </c>
      <c r="O1346" s="939">
        <v>9.8689999999999998</v>
      </c>
      <c r="P1346" s="939"/>
      <c r="Q1346" s="1053">
        <v>79735.426999999996</v>
      </c>
      <c r="R1346" s="866"/>
      <c r="S1346" s="952"/>
    </row>
    <row r="1347" spans="1:19" ht="15">
      <c r="A1347" s="275"/>
      <c r="B1347" s="864"/>
      <c r="C1347" s="884"/>
      <c r="D1347" s="865"/>
      <c r="E1347" s="897" t="s">
        <v>1138</v>
      </c>
      <c r="F1347" s="868"/>
      <c r="G1347" s="912"/>
      <c r="H1347" s="912"/>
      <c r="I1347" s="912"/>
      <c r="J1347" s="933"/>
      <c r="K1347" s="964"/>
      <c r="L1347" s="933"/>
      <c r="M1347" s="922"/>
      <c r="N1347" s="940">
        <v>20</v>
      </c>
      <c r="O1347" s="940">
        <v>19.631</v>
      </c>
      <c r="P1347" s="940">
        <v>19.82</v>
      </c>
      <c r="Q1347" s="1054">
        <v>159074.97599999997</v>
      </c>
      <c r="R1347" s="869"/>
      <c r="S1347" s="951"/>
    </row>
    <row r="1348" spans="1:19" ht="14.25">
      <c r="A1348" s="275"/>
      <c r="B1348" s="864"/>
      <c r="C1348" s="884"/>
      <c r="D1348" s="865"/>
      <c r="E1348" s="900" t="s">
        <v>1139</v>
      </c>
      <c r="F1348" s="867" t="s">
        <v>207</v>
      </c>
      <c r="G1348" s="911" t="s">
        <v>194</v>
      </c>
      <c r="H1348" s="910" t="s">
        <v>194</v>
      </c>
      <c r="I1348" s="911" t="s">
        <v>176</v>
      </c>
      <c r="J1348" s="932" t="s">
        <v>172</v>
      </c>
      <c r="K1348" s="963" t="s">
        <v>173</v>
      </c>
      <c r="L1348" s="932" t="s">
        <v>989</v>
      </c>
      <c r="M1348" s="921" t="s">
        <v>1137</v>
      </c>
      <c r="N1348" s="939">
        <v>0.46</v>
      </c>
      <c r="O1348" s="939">
        <v>0.4499999999999999</v>
      </c>
      <c r="P1348" s="939"/>
      <c r="Q1348" s="1053">
        <v>0</v>
      </c>
      <c r="R1348" s="866"/>
      <c r="S1348" s="952"/>
    </row>
    <row r="1349" spans="1:19" ht="15">
      <c r="A1349" s="275"/>
      <c r="B1349" s="864"/>
      <c r="C1349" s="884"/>
      <c r="D1349" s="865"/>
      <c r="E1349" s="897" t="s">
        <v>1140</v>
      </c>
      <c r="F1349" s="868"/>
      <c r="G1349" s="912"/>
      <c r="H1349" s="912"/>
      <c r="I1349" s="912"/>
      <c r="J1349" s="933"/>
      <c r="K1349" s="964"/>
      <c r="L1349" s="933"/>
      <c r="M1349" s="922"/>
      <c r="N1349" s="940">
        <v>0.46</v>
      </c>
      <c r="O1349" s="940">
        <v>0.4499999999999999</v>
      </c>
      <c r="P1349" s="940">
        <v>0.56000000000000005</v>
      </c>
      <c r="Q1349" s="1054">
        <v>0</v>
      </c>
      <c r="R1349" s="869"/>
      <c r="S1349" s="951"/>
    </row>
    <row r="1350" spans="1:19" ht="14.25">
      <c r="A1350" s="275"/>
      <c r="B1350" s="864"/>
      <c r="C1350" s="884"/>
      <c r="D1350" s="865"/>
      <c r="E1350" s="900" t="s">
        <v>1141</v>
      </c>
      <c r="F1350" s="867" t="s">
        <v>208</v>
      </c>
      <c r="G1350" s="911" t="s">
        <v>194</v>
      </c>
      <c r="H1350" s="910" t="s">
        <v>194</v>
      </c>
      <c r="I1350" s="911" t="s">
        <v>176</v>
      </c>
      <c r="J1350" s="932" t="s">
        <v>172</v>
      </c>
      <c r="K1350" s="963" t="s">
        <v>173</v>
      </c>
      <c r="L1350" s="932" t="s">
        <v>989</v>
      </c>
      <c r="M1350" s="921" t="s">
        <v>1137</v>
      </c>
      <c r="N1350" s="939">
        <v>0.83999999999999975</v>
      </c>
      <c r="O1350" s="939">
        <v>0.46</v>
      </c>
      <c r="P1350" s="939"/>
      <c r="Q1350" s="1053">
        <v>0</v>
      </c>
      <c r="R1350" s="866"/>
      <c r="S1350" s="952"/>
    </row>
    <row r="1351" spans="1:19" ht="15">
      <c r="A1351" s="275"/>
      <c r="B1351" s="864"/>
      <c r="C1351" s="884"/>
      <c r="D1351" s="865"/>
      <c r="E1351" s="897" t="s">
        <v>1142</v>
      </c>
      <c r="F1351" s="868"/>
      <c r="G1351" s="912"/>
      <c r="H1351" s="912"/>
      <c r="I1351" s="912"/>
      <c r="J1351" s="933"/>
      <c r="K1351" s="964"/>
      <c r="L1351" s="933"/>
      <c r="M1351" s="922"/>
      <c r="N1351" s="940">
        <v>0.83999999999999975</v>
      </c>
      <c r="O1351" s="940">
        <v>0.46</v>
      </c>
      <c r="P1351" s="940">
        <v>0.56000000000000005</v>
      </c>
      <c r="Q1351" s="1054">
        <v>0</v>
      </c>
      <c r="R1351" s="869"/>
      <c r="S1351" s="951"/>
    </row>
    <row r="1352" spans="1:19" ht="15">
      <c r="A1352" s="275"/>
      <c r="B1352" s="864"/>
      <c r="C1352" s="886"/>
      <c r="D1352" s="892" t="s">
        <v>204</v>
      </c>
      <c r="E1352" s="899"/>
      <c r="F1352" s="865"/>
      <c r="G1352" s="910"/>
      <c r="H1352" s="910"/>
      <c r="I1352" s="910"/>
      <c r="J1352" s="932"/>
      <c r="K1352" s="965"/>
      <c r="L1352" s="932"/>
      <c r="M1352" s="923"/>
      <c r="N1352" s="939">
        <v>21.300000000000011</v>
      </c>
      <c r="O1352" s="939">
        <v>20.541000000000025</v>
      </c>
      <c r="P1352" s="939"/>
      <c r="Q1352" s="1053">
        <v>159074.97599999997</v>
      </c>
      <c r="R1352" s="866"/>
      <c r="S1352" s="952"/>
    </row>
    <row r="1353" spans="1:19" ht="15">
      <c r="A1353" s="275"/>
      <c r="B1353" s="864"/>
      <c r="C1353" s="883" t="s">
        <v>1143</v>
      </c>
      <c r="D1353" s="868"/>
      <c r="E1353" s="901"/>
      <c r="F1353" s="868"/>
      <c r="G1353" s="912"/>
      <c r="H1353" s="912"/>
      <c r="I1353" s="912"/>
      <c r="J1353" s="933"/>
      <c r="K1353" s="964"/>
      <c r="L1353" s="933"/>
      <c r="M1353" s="922"/>
      <c r="N1353" s="940">
        <v>21.300000000000011</v>
      </c>
      <c r="O1353" s="940">
        <v>20.541000000000025</v>
      </c>
      <c r="P1353" s="940"/>
      <c r="Q1353" s="1054">
        <v>159074.97599999997</v>
      </c>
      <c r="R1353" s="869"/>
      <c r="S1353" s="951"/>
    </row>
    <row r="1354" spans="1:19" ht="14.25">
      <c r="A1354" s="275"/>
      <c r="B1354" s="864"/>
      <c r="C1354" s="884" t="s">
        <v>1144</v>
      </c>
      <c r="D1354" s="867" t="s">
        <v>167</v>
      </c>
      <c r="E1354" s="898" t="s">
        <v>1145</v>
      </c>
      <c r="F1354" s="867"/>
      <c r="G1354" s="909" t="s">
        <v>237</v>
      </c>
      <c r="H1354" s="910" t="s">
        <v>237</v>
      </c>
      <c r="I1354" s="909" t="s">
        <v>176</v>
      </c>
      <c r="J1354" s="932" t="s">
        <v>172</v>
      </c>
      <c r="K1354" s="962" t="s">
        <v>173</v>
      </c>
      <c r="L1354" s="932" t="s">
        <v>12</v>
      </c>
      <c r="M1354" s="920" t="s">
        <v>1146</v>
      </c>
      <c r="N1354" s="939">
        <v>13.599999999999996</v>
      </c>
      <c r="O1354" s="939">
        <v>13.599999999999996</v>
      </c>
      <c r="P1354" s="939"/>
      <c r="Q1354" s="1053">
        <v>93481.632999999987</v>
      </c>
      <c r="R1354" s="866"/>
      <c r="S1354" s="952"/>
    </row>
    <row r="1355" spans="1:19" ht="14.25">
      <c r="A1355" s="275"/>
      <c r="B1355" s="864"/>
      <c r="C1355" s="884"/>
      <c r="D1355" s="865"/>
      <c r="E1355" s="896"/>
      <c r="F1355" s="865"/>
      <c r="G1355" s="911"/>
      <c r="H1355" s="910"/>
      <c r="I1355" s="911"/>
      <c r="J1355" s="932"/>
      <c r="K1355" s="963"/>
      <c r="L1355" s="932"/>
      <c r="M1355" s="921"/>
      <c r="N1355" s="939"/>
      <c r="O1355" s="939"/>
      <c r="P1355" s="939"/>
      <c r="Q1355" s="1053"/>
      <c r="R1355" s="866" t="s">
        <v>649</v>
      </c>
      <c r="S1355" s="952">
        <v>28238747.360000003</v>
      </c>
    </row>
    <row r="1356" spans="1:19" ht="15">
      <c r="A1356" s="275"/>
      <c r="B1356" s="864"/>
      <c r="C1356" s="884"/>
      <c r="D1356" s="865"/>
      <c r="E1356" s="897" t="s">
        <v>1147</v>
      </c>
      <c r="F1356" s="868"/>
      <c r="G1356" s="912"/>
      <c r="H1356" s="912"/>
      <c r="I1356" s="912"/>
      <c r="J1356" s="933"/>
      <c r="K1356" s="964"/>
      <c r="L1356" s="933"/>
      <c r="M1356" s="922"/>
      <c r="N1356" s="940">
        <v>13.599999999999996</v>
      </c>
      <c r="O1356" s="940">
        <v>13.599999999999996</v>
      </c>
      <c r="P1356" s="940">
        <v>14.2</v>
      </c>
      <c r="Q1356" s="1054">
        <v>93481.632999999987</v>
      </c>
      <c r="R1356" s="869"/>
      <c r="S1356" s="951"/>
    </row>
    <row r="1357" spans="1:19" ht="15">
      <c r="A1357" s="275"/>
      <c r="B1357" s="864"/>
      <c r="C1357" s="886"/>
      <c r="D1357" s="892" t="s">
        <v>191</v>
      </c>
      <c r="E1357" s="899"/>
      <c r="F1357" s="865"/>
      <c r="G1357" s="910"/>
      <c r="H1357" s="910"/>
      <c r="I1357" s="910"/>
      <c r="J1357" s="932"/>
      <c r="K1357" s="965"/>
      <c r="L1357" s="932"/>
      <c r="M1357" s="923"/>
      <c r="N1357" s="939">
        <v>13.599999999999996</v>
      </c>
      <c r="O1357" s="939">
        <v>13.599999999999996</v>
      </c>
      <c r="P1357" s="939"/>
      <c r="Q1357" s="1053">
        <v>93481.632999999987</v>
      </c>
      <c r="R1357" s="866"/>
      <c r="S1357" s="952"/>
    </row>
    <row r="1358" spans="1:19" ht="15">
      <c r="A1358" s="275"/>
      <c r="B1358" s="864"/>
      <c r="C1358" s="883" t="s">
        <v>1148</v>
      </c>
      <c r="D1358" s="868"/>
      <c r="E1358" s="901"/>
      <c r="F1358" s="868"/>
      <c r="G1358" s="912"/>
      <c r="H1358" s="912"/>
      <c r="I1358" s="912"/>
      <c r="J1358" s="933"/>
      <c r="K1358" s="964"/>
      <c r="L1358" s="933"/>
      <c r="M1358" s="922"/>
      <c r="N1358" s="940">
        <v>13.599999999999996</v>
      </c>
      <c r="O1358" s="940">
        <v>13.599999999999996</v>
      </c>
      <c r="P1358" s="940"/>
      <c r="Q1358" s="1054">
        <v>93481.632999999987</v>
      </c>
      <c r="R1358" s="869"/>
      <c r="S1358" s="951"/>
    </row>
    <row r="1359" spans="1:19" ht="14.25">
      <c r="A1359" s="275"/>
      <c r="B1359" s="864"/>
      <c r="C1359" s="884" t="s">
        <v>1149</v>
      </c>
      <c r="D1359" s="867" t="s">
        <v>167</v>
      </c>
      <c r="E1359" s="898" t="s">
        <v>1150</v>
      </c>
      <c r="F1359" s="867"/>
      <c r="G1359" s="909" t="s">
        <v>170</v>
      </c>
      <c r="H1359" s="910" t="s">
        <v>170</v>
      </c>
      <c r="I1359" s="909" t="s">
        <v>176</v>
      </c>
      <c r="J1359" s="932" t="s">
        <v>172</v>
      </c>
      <c r="K1359" s="962" t="s">
        <v>173</v>
      </c>
      <c r="L1359" s="932" t="s">
        <v>39</v>
      </c>
      <c r="M1359" s="920" t="s">
        <v>960</v>
      </c>
      <c r="N1359" s="939">
        <v>2.6199999999999997</v>
      </c>
      <c r="O1359" s="939">
        <v>1.681</v>
      </c>
      <c r="P1359" s="939"/>
      <c r="Q1359" s="1053">
        <v>40.340999999999994</v>
      </c>
      <c r="R1359" s="866"/>
      <c r="S1359" s="952"/>
    </row>
    <row r="1360" spans="1:19" ht="14.25">
      <c r="A1360" s="275"/>
      <c r="B1360" s="864"/>
      <c r="C1360" s="884"/>
      <c r="D1360" s="865"/>
      <c r="E1360" s="896"/>
      <c r="F1360" s="865"/>
      <c r="G1360" s="911"/>
      <c r="H1360" s="910"/>
      <c r="I1360" s="911"/>
      <c r="J1360" s="932"/>
      <c r="K1360" s="963"/>
      <c r="L1360" s="932"/>
      <c r="M1360" s="921"/>
      <c r="N1360" s="939"/>
      <c r="O1360" s="939"/>
      <c r="P1360" s="939"/>
      <c r="Q1360" s="1053"/>
      <c r="R1360" s="866" t="s">
        <v>178</v>
      </c>
      <c r="S1360" s="952">
        <v>3386</v>
      </c>
    </row>
    <row r="1361" spans="1:19" ht="15">
      <c r="A1361" s="275"/>
      <c r="B1361" s="864"/>
      <c r="C1361" s="884"/>
      <c r="D1361" s="865"/>
      <c r="E1361" s="897" t="s">
        <v>1151</v>
      </c>
      <c r="F1361" s="868"/>
      <c r="G1361" s="912"/>
      <c r="H1361" s="912"/>
      <c r="I1361" s="912"/>
      <c r="J1361" s="933"/>
      <c r="K1361" s="964"/>
      <c r="L1361" s="933"/>
      <c r="M1361" s="922"/>
      <c r="N1361" s="940">
        <v>2.6199999999999997</v>
      </c>
      <c r="O1361" s="940">
        <v>1.681</v>
      </c>
      <c r="P1361" s="940">
        <v>1.45</v>
      </c>
      <c r="Q1361" s="1054">
        <v>40.340999999999994</v>
      </c>
      <c r="R1361" s="869"/>
      <c r="S1361" s="951"/>
    </row>
    <row r="1362" spans="1:19" ht="15">
      <c r="A1362" s="275"/>
      <c r="B1362" s="864"/>
      <c r="C1362" s="886"/>
      <c r="D1362" s="892" t="s">
        <v>191</v>
      </c>
      <c r="E1362" s="899"/>
      <c r="F1362" s="865"/>
      <c r="G1362" s="910"/>
      <c r="H1362" s="910"/>
      <c r="I1362" s="910"/>
      <c r="J1362" s="932"/>
      <c r="K1362" s="965"/>
      <c r="L1362" s="932"/>
      <c r="M1362" s="923"/>
      <c r="N1362" s="939">
        <v>2.6199999999999997</v>
      </c>
      <c r="O1362" s="939">
        <v>1.681</v>
      </c>
      <c r="P1362" s="939"/>
      <c r="Q1362" s="1053">
        <v>40.340999999999994</v>
      </c>
      <c r="R1362" s="866"/>
      <c r="S1362" s="952"/>
    </row>
    <row r="1363" spans="1:19" ht="15">
      <c r="A1363" s="275"/>
      <c r="B1363" s="864"/>
      <c r="C1363" s="883" t="s">
        <v>1152</v>
      </c>
      <c r="D1363" s="868"/>
      <c r="E1363" s="901"/>
      <c r="F1363" s="868"/>
      <c r="G1363" s="912"/>
      <c r="H1363" s="912"/>
      <c r="I1363" s="912"/>
      <c r="J1363" s="933"/>
      <c r="K1363" s="964"/>
      <c r="L1363" s="933"/>
      <c r="M1363" s="922"/>
      <c r="N1363" s="940">
        <v>2.6199999999999997</v>
      </c>
      <c r="O1363" s="940">
        <v>1.681</v>
      </c>
      <c r="P1363" s="940"/>
      <c r="Q1363" s="1054">
        <v>40.340999999999994</v>
      </c>
      <c r="R1363" s="869"/>
      <c r="S1363" s="951"/>
    </row>
    <row r="1364" spans="1:19" ht="14.25">
      <c r="A1364" s="275"/>
      <c r="B1364" s="864"/>
      <c r="C1364" s="884" t="s">
        <v>1153</v>
      </c>
      <c r="D1364" s="867" t="s">
        <v>167</v>
      </c>
      <c r="E1364" s="898" t="s">
        <v>1154</v>
      </c>
      <c r="F1364" s="867" t="s">
        <v>936</v>
      </c>
      <c r="G1364" s="909" t="s">
        <v>237</v>
      </c>
      <c r="H1364" s="910" t="s">
        <v>371</v>
      </c>
      <c r="I1364" s="909" t="s">
        <v>176</v>
      </c>
      <c r="J1364" s="932" t="s">
        <v>238</v>
      </c>
      <c r="K1364" s="962" t="s">
        <v>173</v>
      </c>
      <c r="L1364" s="932" t="s">
        <v>1021</v>
      </c>
      <c r="M1364" s="920" t="s">
        <v>1022</v>
      </c>
      <c r="N1364" s="939">
        <v>180</v>
      </c>
      <c r="O1364" s="939">
        <v>187.07300000000001</v>
      </c>
      <c r="P1364" s="939"/>
      <c r="Q1364" s="1053">
        <v>987202.04</v>
      </c>
      <c r="R1364" s="866"/>
      <c r="S1364" s="952"/>
    </row>
    <row r="1365" spans="1:19" ht="14.25">
      <c r="A1365" s="275"/>
      <c r="B1365" s="864"/>
      <c r="C1365" s="884"/>
      <c r="D1365" s="865"/>
      <c r="E1365" s="895"/>
      <c r="F1365" s="865"/>
      <c r="G1365" s="909"/>
      <c r="H1365" s="910"/>
      <c r="I1365" s="909"/>
      <c r="J1365" s="932"/>
      <c r="K1365" s="962"/>
      <c r="L1365" s="932"/>
      <c r="M1365" s="920"/>
      <c r="N1365" s="939"/>
      <c r="O1365" s="939"/>
      <c r="P1365" s="939"/>
      <c r="Q1365" s="1053"/>
      <c r="R1365" s="866" t="s">
        <v>649</v>
      </c>
      <c r="S1365" s="952">
        <v>279310052.99000001</v>
      </c>
    </row>
    <row r="1366" spans="1:19" ht="14.25">
      <c r="A1366" s="275"/>
      <c r="B1366" s="864"/>
      <c r="C1366" s="884"/>
      <c r="D1366" s="865"/>
      <c r="E1366" s="895"/>
      <c r="F1366" s="867" t="s">
        <v>1155</v>
      </c>
      <c r="G1366" s="909" t="s">
        <v>237</v>
      </c>
      <c r="H1366" s="910" t="s">
        <v>371</v>
      </c>
      <c r="I1366" s="909" t="s">
        <v>176</v>
      </c>
      <c r="J1366" s="932" t="s">
        <v>238</v>
      </c>
      <c r="K1366" s="962" t="s">
        <v>173</v>
      </c>
      <c r="L1366" s="932" t="s">
        <v>1021</v>
      </c>
      <c r="M1366" s="920" t="s">
        <v>1022</v>
      </c>
      <c r="N1366" s="939">
        <v>216</v>
      </c>
      <c r="O1366" s="939">
        <v>191.429</v>
      </c>
      <c r="P1366" s="939"/>
      <c r="Q1366" s="1053">
        <v>868133.3600000001</v>
      </c>
      <c r="R1366" s="866"/>
      <c r="S1366" s="952"/>
    </row>
    <row r="1367" spans="1:19" ht="14.25">
      <c r="A1367" s="275"/>
      <c r="B1367" s="864"/>
      <c r="C1367" s="884"/>
      <c r="D1367" s="865"/>
      <c r="E1367" s="895"/>
      <c r="F1367" s="865"/>
      <c r="G1367" s="909"/>
      <c r="H1367" s="910"/>
      <c r="I1367" s="909"/>
      <c r="J1367" s="932"/>
      <c r="K1367" s="962"/>
      <c r="L1367" s="932"/>
      <c r="M1367" s="920"/>
      <c r="N1367" s="939"/>
      <c r="O1367" s="939"/>
      <c r="P1367" s="939"/>
      <c r="Q1367" s="1053"/>
      <c r="R1367" s="866" t="s">
        <v>649</v>
      </c>
      <c r="S1367" s="952">
        <v>251272481.83000001</v>
      </c>
    </row>
    <row r="1368" spans="1:19" ht="14.25">
      <c r="A1368" s="275"/>
      <c r="B1368" s="864"/>
      <c r="C1368" s="884"/>
      <c r="D1368" s="865"/>
      <c r="E1368" s="895"/>
      <c r="F1368" s="867" t="s">
        <v>1156</v>
      </c>
      <c r="G1368" s="909" t="s">
        <v>237</v>
      </c>
      <c r="H1368" s="910" t="s">
        <v>371</v>
      </c>
      <c r="I1368" s="909" t="s">
        <v>176</v>
      </c>
      <c r="J1368" s="932" t="s">
        <v>238</v>
      </c>
      <c r="K1368" s="962" t="s">
        <v>173</v>
      </c>
      <c r="L1368" s="932" t="s">
        <v>1021</v>
      </c>
      <c r="M1368" s="920" t="s">
        <v>1022</v>
      </c>
      <c r="N1368" s="939">
        <v>232.99999999999997</v>
      </c>
      <c r="O1368" s="939">
        <v>193.74800000000002</v>
      </c>
      <c r="P1368" s="939"/>
      <c r="Q1368" s="1053">
        <v>997126.08400000003</v>
      </c>
      <c r="R1368" s="866"/>
      <c r="S1368" s="952"/>
    </row>
    <row r="1369" spans="1:19" ht="14.25">
      <c r="A1369" s="275"/>
      <c r="B1369" s="864"/>
      <c r="C1369" s="884"/>
      <c r="D1369" s="865"/>
      <c r="E1369" s="895"/>
      <c r="F1369" s="865"/>
      <c r="G1369" s="911"/>
      <c r="H1369" s="910"/>
      <c r="I1369" s="909"/>
      <c r="J1369" s="932"/>
      <c r="K1369" s="962"/>
      <c r="L1369" s="932"/>
      <c r="M1369" s="920"/>
      <c r="N1369" s="939"/>
      <c r="O1369" s="939"/>
      <c r="P1369" s="939"/>
      <c r="Q1369" s="1053"/>
      <c r="R1369" s="866" t="s">
        <v>649</v>
      </c>
      <c r="S1369" s="952">
        <v>289562652.33999997</v>
      </c>
    </row>
    <row r="1370" spans="1:19" ht="14.25">
      <c r="A1370" s="275"/>
      <c r="B1370" s="864"/>
      <c r="C1370" s="884"/>
      <c r="D1370" s="865"/>
      <c r="E1370" s="896"/>
      <c r="F1370" s="867" t="s">
        <v>368</v>
      </c>
      <c r="G1370" s="911" t="s">
        <v>368</v>
      </c>
      <c r="H1370" s="910" t="s">
        <v>371</v>
      </c>
      <c r="I1370" s="911" t="s">
        <v>176</v>
      </c>
      <c r="J1370" s="932" t="s">
        <v>238</v>
      </c>
      <c r="K1370" s="963" t="s">
        <v>173</v>
      </c>
      <c r="L1370" s="932" t="s">
        <v>1021</v>
      </c>
      <c r="M1370" s="921" t="s">
        <v>1022</v>
      </c>
      <c r="N1370" s="939">
        <v>350.00000000000006</v>
      </c>
      <c r="O1370" s="939">
        <v>291.16699999999997</v>
      </c>
      <c r="P1370" s="939"/>
      <c r="Q1370" s="1053">
        <v>1443493.55</v>
      </c>
      <c r="R1370" s="866"/>
      <c r="S1370" s="952"/>
    </row>
    <row r="1371" spans="1:19" ht="15">
      <c r="A1371" s="275"/>
      <c r="B1371" s="864"/>
      <c r="C1371" s="884"/>
      <c r="D1371" s="865"/>
      <c r="E1371" s="897" t="s">
        <v>1157</v>
      </c>
      <c r="F1371" s="868"/>
      <c r="G1371" s="912"/>
      <c r="H1371" s="912"/>
      <c r="I1371" s="912"/>
      <c r="J1371" s="933"/>
      <c r="K1371" s="964"/>
      <c r="L1371" s="933"/>
      <c r="M1371" s="922"/>
      <c r="N1371" s="940">
        <v>978.99999999999943</v>
      </c>
      <c r="O1371" s="940">
        <v>863.41700000000014</v>
      </c>
      <c r="P1371" s="940">
        <v>863.41700000000003</v>
      </c>
      <c r="Q1371" s="1054">
        <v>4295955.0340000009</v>
      </c>
      <c r="R1371" s="869"/>
      <c r="S1371" s="951"/>
    </row>
    <row r="1372" spans="1:19" ht="14.25">
      <c r="A1372" s="275"/>
      <c r="B1372" s="864"/>
      <c r="C1372" s="884"/>
      <c r="D1372" s="865"/>
      <c r="E1372" s="898" t="s">
        <v>1020</v>
      </c>
      <c r="F1372" s="867" t="s">
        <v>1026</v>
      </c>
      <c r="G1372" s="909" t="s">
        <v>237</v>
      </c>
      <c r="H1372" s="910" t="s">
        <v>237</v>
      </c>
      <c r="I1372" s="909" t="s">
        <v>176</v>
      </c>
      <c r="J1372" s="932" t="s">
        <v>238</v>
      </c>
      <c r="K1372" s="962" t="s">
        <v>173</v>
      </c>
      <c r="L1372" s="932" t="s">
        <v>1021</v>
      </c>
      <c r="M1372" s="920" t="s">
        <v>1022</v>
      </c>
      <c r="N1372" s="939">
        <v>192.49999999999997</v>
      </c>
      <c r="O1372" s="939">
        <v>195.42799999999997</v>
      </c>
      <c r="P1372" s="939"/>
      <c r="Q1372" s="1053">
        <v>592641.91899999999</v>
      </c>
      <c r="R1372" s="866"/>
      <c r="S1372" s="952"/>
    </row>
    <row r="1373" spans="1:19" ht="14.25">
      <c r="A1373" s="275"/>
      <c r="B1373" s="864"/>
      <c r="C1373" s="884"/>
      <c r="D1373" s="865"/>
      <c r="E1373" s="896"/>
      <c r="F1373" s="865"/>
      <c r="G1373" s="911"/>
      <c r="H1373" s="910"/>
      <c r="I1373" s="911"/>
      <c r="J1373" s="932"/>
      <c r="K1373" s="963"/>
      <c r="L1373" s="932"/>
      <c r="M1373" s="921"/>
      <c r="N1373" s="939"/>
      <c r="O1373" s="939"/>
      <c r="P1373" s="939"/>
      <c r="Q1373" s="1053"/>
      <c r="R1373" s="866" t="s">
        <v>649</v>
      </c>
      <c r="S1373" s="952">
        <v>169480152.81999999</v>
      </c>
    </row>
    <row r="1374" spans="1:19" ht="15">
      <c r="A1374" s="275"/>
      <c r="B1374" s="864"/>
      <c r="C1374" s="884"/>
      <c r="D1374" s="865"/>
      <c r="E1374" s="897" t="s">
        <v>1023</v>
      </c>
      <c r="F1374" s="868"/>
      <c r="G1374" s="912"/>
      <c r="H1374" s="912"/>
      <c r="I1374" s="912"/>
      <c r="J1374" s="933"/>
      <c r="K1374" s="964"/>
      <c r="L1374" s="933"/>
      <c r="M1374" s="922"/>
      <c r="N1374" s="940">
        <v>192.49999999999997</v>
      </c>
      <c r="O1374" s="940">
        <v>195.42799999999997</v>
      </c>
      <c r="P1374" s="940">
        <v>195.428</v>
      </c>
      <c r="Q1374" s="1054">
        <v>592641.91899999999</v>
      </c>
      <c r="R1374" s="869"/>
      <c r="S1374" s="951"/>
    </row>
    <row r="1375" spans="1:19" ht="15">
      <c r="A1375" s="275"/>
      <c r="B1375" s="864"/>
      <c r="C1375" s="886"/>
      <c r="D1375" s="892" t="s">
        <v>191</v>
      </c>
      <c r="E1375" s="899"/>
      <c r="F1375" s="865"/>
      <c r="G1375" s="910"/>
      <c r="H1375" s="910"/>
      <c r="I1375" s="910"/>
      <c r="J1375" s="932"/>
      <c r="K1375" s="965"/>
      <c r="L1375" s="932"/>
      <c r="M1375" s="923"/>
      <c r="N1375" s="939">
        <v>1171.5</v>
      </c>
      <c r="O1375" s="939">
        <v>1058.845</v>
      </c>
      <c r="P1375" s="939"/>
      <c r="Q1375" s="1053">
        <v>4888596.9530000007</v>
      </c>
      <c r="R1375" s="866"/>
      <c r="S1375" s="952"/>
    </row>
    <row r="1376" spans="1:19" ht="15">
      <c r="A1376" s="275"/>
      <c r="B1376" s="864"/>
      <c r="C1376" s="883" t="s">
        <v>1158</v>
      </c>
      <c r="D1376" s="868"/>
      <c r="E1376" s="901"/>
      <c r="F1376" s="868"/>
      <c r="G1376" s="912"/>
      <c r="H1376" s="912"/>
      <c r="I1376" s="912"/>
      <c r="J1376" s="933"/>
      <c r="K1376" s="964"/>
      <c r="L1376" s="933"/>
      <c r="M1376" s="922"/>
      <c r="N1376" s="940">
        <v>1171.5</v>
      </c>
      <c r="O1376" s="940">
        <v>1058.845</v>
      </c>
      <c r="P1376" s="940"/>
      <c r="Q1376" s="1054">
        <v>4888596.9530000007</v>
      </c>
      <c r="R1376" s="869"/>
      <c r="S1376" s="951"/>
    </row>
    <row r="1377" spans="1:19" ht="14.25">
      <c r="A1377" s="275"/>
      <c r="B1377" s="864"/>
      <c r="C1377" s="884" t="s">
        <v>1159</v>
      </c>
      <c r="D1377" s="867" t="s">
        <v>192</v>
      </c>
      <c r="E1377" s="898" t="s">
        <v>1160</v>
      </c>
      <c r="F1377" s="867" t="s">
        <v>240</v>
      </c>
      <c r="G1377" s="909" t="s">
        <v>194</v>
      </c>
      <c r="H1377" s="910" t="s">
        <v>194</v>
      </c>
      <c r="I1377" s="909" t="s">
        <v>176</v>
      </c>
      <c r="J1377" s="932" t="s">
        <v>238</v>
      </c>
      <c r="K1377" s="962" t="s">
        <v>173</v>
      </c>
      <c r="L1377" s="932" t="s">
        <v>949</v>
      </c>
      <c r="M1377" s="920" t="s">
        <v>949</v>
      </c>
      <c r="N1377" s="939">
        <v>1.8999999999999995</v>
      </c>
      <c r="O1377" s="939">
        <v>1.89</v>
      </c>
      <c r="P1377" s="939"/>
      <c r="Q1377" s="1053">
        <v>7996.5150000000012</v>
      </c>
      <c r="R1377" s="866"/>
      <c r="S1377" s="952"/>
    </row>
    <row r="1378" spans="1:19" ht="14.25">
      <c r="A1378" s="275"/>
      <c r="B1378" s="864"/>
      <c r="C1378" s="884"/>
      <c r="D1378" s="865"/>
      <c r="E1378" s="896"/>
      <c r="F1378" s="867" t="s">
        <v>243</v>
      </c>
      <c r="G1378" s="911" t="s">
        <v>194</v>
      </c>
      <c r="H1378" s="910" t="s">
        <v>194</v>
      </c>
      <c r="I1378" s="911" t="s">
        <v>176</v>
      </c>
      <c r="J1378" s="932" t="s">
        <v>238</v>
      </c>
      <c r="K1378" s="963" t="s">
        <v>173</v>
      </c>
      <c r="L1378" s="932" t="s">
        <v>949</v>
      </c>
      <c r="M1378" s="921" t="s">
        <v>949</v>
      </c>
      <c r="N1378" s="939">
        <v>1.8999999999999995</v>
      </c>
      <c r="O1378" s="939">
        <v>1.89</v>
      </c>
      <c r="P1378" s="939"/>
      <c r="Q1378" s="1053">
        <v>7354.1370000000006</v>
      </c>
      <c r="R1378" s="866"/>
      <c r="S1378" s="952"/>
    </row>
    <row r="1379" spans="1:19" ht="15">
      <c r="A1379" s="275"/>
      <c r="B1379" s="864"/>
      <c r="C1379" s="884"/>
      <c r="D1379" s="865"/>
      <c r="E1379" s="897" t="s">
        <v>1161</v>
      </c>
      <c r="F1379" s="868"/>
      <c r="G1379" s="912"/>
      <c r="H1379" s="912"/>
      <c r="I1379" s="912"/>
      <c r="J1379" s="933"/>
      <c r="K1379" s="964"/>
      <c r="L1379" s="933"/>
      <c r="M1379" s="922"/>
      <c r="N1379" s="940">
        <v>3.799999999999998</v>
      </c>
      <c r="O1379" s="940">
        <v>3.780000000000002</v>
      </c>
      <c r="P1379" s="940">
        <v>3.9510000000000001</v>
      </c>
      <c r="Q1379" s="1054">
        <v>15350.651999999998</v>
      </c>
      <c r="R1379" s="869"/>
      <c r="S1379" s="951"/>
    </row>
    <row r="1380" spans="1:19" ht="15">
      <c r="A1380" s="275"/>
      <c r="B1380" s="864"/>
      <c r="C1380" s="886"/>
      <c r="D1380" s="892" t="s">
        <v>204</v>
      </c>
      <c r="E1380" s="899"/>
      <c r="F1380" s="865"/>
      <c r="G1380" s="910"/>
      <c r="H1380" s="910"/>
      <c r="I1380" s="910"/>
      <c r="J1380" s="932"/>
      <c r="K1380" s="965"/>
      <c r="L1380" s="932"/>
      <c r="M1380" s="923"/>
      <c r="N1380" s="939">
        <v>3.799999999999998</v>
      </c>
      <c r="O1380" s="939">
        <v>3.780000000000002</v>
      </c>
      <c r="P1380" s="939"/>
      <c r="Q1380" s="1053">
        <v>15350.651999999998</v>
      </c>
      <c r="R1380" s="866"/>
      <c r="S1380" s="952"/>
    </row>
    <row r="1381" spans="1:19" ht="15">
      <c r="A1381" s="275"/>
      <c r="B1381" s="864"/>
      <c r="C1381" s="883" t="s">
        <v>1162</v>
      </c>
      <c r="D1381" s="868"/>
      <c r="E1381" s="901"/>
      <c r="F1381" s="868"/>
      <c r="G1381" s="912"/>
      <c r="H1381" s="912"/>
      <c r="I1381" s="912"/>
      <c r="J1381" s="933"/>
      <c r="K1381" s="964"/>
      <c r="L1381" s="933"/>
      <c r="M1381" s="922"/>
      <c r="N1381" s="940">
        <v>3.799999999999998</v>
      </c>
      <c r="O1381" s="940">
        <v>3.780000000000002</v>
      </c>
      <c r="P1381" s="940"/>
      <c r="Q1381" s="1054">
        <v>15350.651999999998</v>
      </c>
      <c r="R1381" s="869"/>
      <c r="S1381" s="951"/>
    </row>
    <row r="1382" spans="1:19" ht="14.25">
      <c r="A1382" s="275"/>
      <c r="B1382" s="864"/>
      <c r="C1382" s="884" t="s">
        <v>1163</v>
      </c>
      <c r="D1382" s="867" t="s">
        <v>167</v>
      </c>
      <c r="E1382" s="900" t="s">
        <v>1164</v>
      </c>
      <c r="F1382" s="867"/>
      <c r="G1382" s="911" t="s">
        <v>170</v>
      </c>
      <c r="H1382" s="910" t="s">
        <v>170</v>
      </c>
      <c r="I1382" s="911" t="s">
        <v>171</v>
      </c>
      <c r="J1382" s="932" t="s">
        <v>172</v>
      </c>
      <c r="K1382" s="963" t="s">
        <v>173</v>
      </c>
      <c r="L1382" s="932" t="s">
        <v>12</v>
      </c>
      <c r="M1382" s="921" t="s">
        <v>12</v>
      </c>
      <c r="N1382" s="939">
        <v>0.75</v>
      </c>
      <c r="O1382" s="939">
        <v>0.6</v>
      </c>
      <c r="P1382" s="939"/>
      <c r="Q1382" s="1053">
        <v>0</v>
      </c>
      <c r="R1382" s="866"/>
      <c r="S1382" s="952"/>
    </row>
    <row r="1383" spans="1:19" ht="15">
      <c r="A1383" s="275"/>
      <c r="B1383" s="864"/>
      <c r="C1383" s="884"/>
      <c r="D1383" s="865"/>
      <c r="E1383" s="897" t="s">
        <v>1165</v>
      </c>
      <c r="F1383" s="868"/>
      <c r="G1383" s="912"/>
      <c r="H1383" s="912"/>
      <c r="I1383" s="912"/>
      <c r="J1383" s="933"/>
      <c r="K1383" s="964"/>
      <c r="L1383" s="933"/>
      <c r="M1383" s="922"/>
      <c r="N1383" s="940">
        <v>0.75</v>
      </c>
      <c r="O1383" s="940">
        <v>0.6</v>
      </c>
      <c r="P1383" s="940">
        <v>0</v>
      </c>
      <c r="Q1383" s="1054">
        <v>0</v>
      </c>
      <c r="R1383" s="869"/>
      <c r="S1383" s="951"/>
    </row>
    <row r="1384" spans="1:19" ht="15">
      <c r="A1384" s="275"/>
      <c r="B1384" s="864"/>
      <c r="C1384" s="886"/>
      <c r="D1384" s="892" t="s">
        <v>191</v>
      </c>
      <c r="E1384" s="899"/>
      <c r="F1384" s="865"/>
      <c r="G1384" s="910"/>
      <c r="H1384" s="910"/>
      <c r="I1384" s="910"/>
      <c r="J1384" s="932"/>
      <c r="K1384" s="965"/>
      <c r="L1384" s="932"/>
      <c r="M1384" s="923"/>
      <c r="N1384" s="939">
        <v>0.75</v>
      </c>
      <c r="O1384" s="939">
        <v>0.6</v>
      </c>
      <c r="P1384" s="939"/>
      <c r="Q1384" s="1053">
        <v>0</v>
      </c>
      <c r="R1384" s="866"/>
      <c r="S1384" s="952"/>
    </row>
    <row r="1385" spans="1:19" ht="15">
      <c r="A1385" s="275"/>
      <c r="B1385" s="864"/>
      <c r="C1385" s="883" t="s">
        <v>1166</v>
      </c>
      <c r="D1385" s="868"/>
      <c r="E1385" s="901"/>
      <c r="F1385" s="868"/>
      <c r="G1385" s="912"/>
      <c r="H1385" s="912"/>
      <c r="I1385" s="912"/>
      <c r="J1385" s="933"/>
      <c r="K1385" s="964"/>
      <c r="L1385" s="933"/>
      <c r="M1385" s="922"/>
      <c r="N1385" s="940">
        <v>0.75</v>
      </c>
      <c r="O1385" s="940">
        <v>0.6</v>
      </c>
      <c r="P1385" s="940"/>
      <c r="Q1385" s="1054">
        <v>0</v>
      </c>
      <c r="R1385" s="869"/>
      <c r="S1385" s="951"/>
    </row>
    <row r="1386" spans="1:19" ht="14.25">
      <c r="A1386" s="275"/>
      <c r="B1386" s="864"/>
      <c r="C1386" s="884" t="s">
        <v>1167</v>
      </c>
      <c r="D1386" s="867" t="s">
        <v>167</v>
      </c>
      <c r="E1386" s="898" t="s">
        <v>1169</v>
      </c>
      <c r="F1386" s="867"/>
      <c r="G1386" s="909" t="s">
        <v>237</v>
      </c>
      <c r="H1386" s="910" t="s">
        <v>237</v>
      </c>
      <c r="I1386" s="909" t="s">
        <v>171</v>
      </c>
      <c r="J1386" s="932" t="s">
        <v>172</v>
      </c>
      <c r="K1386" s="962" t="s">
        <v>173</v>
      </c>
      <c r="L1386" s="932" t="s">
        <v>1021</v>
      </c>
      <c r="M1386" s="920" t="s">
        <v>1168</v>
      </c>
      <c r="N1386" s="939">
        <v>77.40000000000002</v>
      </c>
      <c r="O1386" s="939">
        <v>71.69</v>
      </c>
      <c r="P1386" s="939"/>
      <c r="Q1386" s="1053">
        <v>225498.87</v>
      </c>
      <c r="R1386" s="866"/>
      <c r="S1386" s="952"/>
    </row>
    <row r="1387" spans="1:19" ht="14.25">
      <c r="A1387" s="275"/>
      <c r="B1387" s="864"/>
      <c r="C1387" s="884"/>
      <c r="D1387" s="865"/>
      <c r="E1387" s="896"/>
      <c r="F1387" s="865"/>
      <c r="G1387" s="911"/>
      <c r="H1387" s="910"/>
      <c r="I1387" s="911"/>
      <c r="J1387" s="932"/>
      <c r="K1387" s="963"/>
      <c r="L1387" s="932"/>
      <c r="M1387" s="921"/>
      <c r="N1387" s="939"/>
      <c r="O1387" s="939"/>
      <c r="P1387" s="939"/>
      <c r="Q1387" s="1053"/>
      <c r="R1387" s="866" t="s">
        <v>649</v>
      </c>
      <c r="S1387" s="952">
        <v>84125834</v>
      </c>
    </row>
    <row r="1388" spans="1:19" ht="15">
      <c r="A1388" s="275"/>
      <c r="B1388" s="864"/>
      <c r="C1388" s="884"/>
      <c r="D1388" s="865"/>
      <c r="E1388" s="897" t="s">
        <v>1170</v>
      </c>
      <c r="F1388" s="868"/>
      <c r="G1388" s="912"/>
      <c r="H1388" s="912"/>
      <c r="I1388" s="912"/>
      <c r="J1388" s="933"/>
      <c r="K1388" s="964"/>
      <c r="L1388" s="933"/>
      <c r="M1388" s="922"/>
      <c r="N1388" s="940">
        <v>77.40000000000002</v>
      </c>
      <c r="O1388" s="940">
        <v>71.69</v>
      </c>
      <c r="P1388" s="940">
        <v>44.94</v>
      </c>
      <c r="Q1388" s="1054">
        <v>225498.87</v>
      </c>
      <c r="R1388" s="869"/>
      <c r="S1388" s="951"/>
    </row>
    <row r="1389" spans="1:19" ht="15">
      <c r="A1389" s="275"/>
      <c r="B1389" s="864"/>
      <c r="C1389" s="886"/>
      <c r="D1389" s="892" t="s">
        <v>191</v>
      </c>
      <c r="E1389" s="899"/>
      <c r="F1389" s="865"/>
      <c r="G1389" s="910"/>
      <c r="H1389" s="910"/>
      <c r="I1389" s="910"/>
      <c r="J1389" s="932"/>
      <c r="K1389" s="965"/>
      <c r="L1389" s="932"/>
      <c r="M1389" s="923"/>
      <c r="N1389" s="939">
        <v>77.40000000000002</v>
      </c>
      <c r="O1389" s="939">
        <v>71.69</v>
      </c>
      <c r="P1389" s="939"/>
      <c r="Q1389" s="1053">
        <v>225498.87</v>
      </c>
      <c r="R1389" s="866"/>
      <c r="S1389" s="952"/>
    </row>
    <row r="1390" spans="1:19" ht="15">
      <c r="A1390" s="275"/>
      <c r="B1390" s="864"/>
      <c r="C1390" s="883" t="s">
        <v>1171</v>
      </c>
      <c r="D1390" s="868"/>
      <c r="E1390" s="901"/>
      <c r="F1390" s="868"/>
      <c r="G1390" s="912"/>
      <c r="H1390" s="912"/>
      <c r="I1390" s="912"/>
      <c r="J1390" s="933"/>
      <c r="K1390" s="964"/>
      <c r="L1390" s="933"/>
      <c r="M1390" s="922"/>
      <c r="N1390" s="940">
        <v>77.40000000000002</v>
      </c>
      <c r="O1390" s="940">
        <v>71.69</v>
      </c>
      <c r="P1390" s="940"/>
      <c r="Q1390" s="1054">
        <v>225498.87</v>
      </c>
      <c r="R1390" s="869"/>
      <c r="S1390" s="951"/>
    </row>
    <row r="1391" spans="1:19" ht="14.25">
      <c r="A1391" s="275"/>
      <c r="B1391" s="864"/>
      <c r="C1391" s="884" t="s">
        <v>295</v>
      </c>
      <c r="D1391" s="867" t="s">
        <v>167</v>
      </c>
      <c r="E1391" s="900" t="s">
        <v>1172</v>
      </c>
      <c r="F1391" s="867"/>
      <c r="G1391" s="911" t="s">
        <v>170</v>
      </c>
      <c r="H1391" s="910" t="s">
        <v>170</v>
      </c>
      <c r="I1391" s="911" t="s">
        <v>171</v>
      </c>
      <c r="J1391" s="932" t="s">
        <v>172</v>
      </c>
      <c r="K1391" s="963" t="s">
        <v>173</v>
      </c>
      <c r="L1391" s="932" t="s">
        <v>39</v>
      </c>
      <c r="M1391" s="921" t="s">
        <v>39</v>
      </c>
      <c r="N1391" s="939">
        <v>2.5</v>
      </c>
      <c r="O1391" s="939">
        <v>2.0500000000000003</v>
      </c>
      <c r="P1391" s="939"/>
      <c r="Q1391" s="1053">
        <v>0</v>
      </c>
      <c r="R1391" s="866"/>
      <c r="S1391" s="952"/>
    </row>
    <row r="1392" spans="1:19" ht="15">
      <c r="A1392" s="275"/>
      <c r="B1392" s="864"/>
      <c r="C1392" s="884"/>
      <c r="D1392" s="865"/>
      <c r="E1392" s="897" t="s">
        <v>1173</v>
      </c>
      <c r="F1392" s="868"/>
      <c r="G1392" s="912"/>
      <c r="H1392" s="912"/>
      <c r="I1392" s="912"/>
      <c r="J1392" s="933"/>
      <c r="K1392" s="964"/>
      <c r="L1392" s="933"/>
      <c r="M1392" s="922"/>
      <c r="N1392" s="940">
        <v>2.5</v>
      </c>
      <c r="O1392" s="940">
        <v>2.0500000000000003</v>
      </c>
      <c r="P1392" s="940">
        <v>0</v>
      </c>
      <c r="Q1392" s="1054">
        <v>0</v>
      </c>
      <c r="R1392" s="869"/>
      <c r="S1392" s="951"/>
    </row>
    <row r="1393" spans="1:19" ht="14.25">
      <c r="A1393" s="275"/>
      <c r="B1393" s="864"/>
      <c r="C1393" s="884"/>
      <c r="D1393" s="865"/>
      <c r="E1393" s="900" t="s">
        <v>1174</v>
      </c>
      <c r="F1393" s="867"/>
      <c r="G1393" s="911" t="s">
        <v>170</v>
      </c>
      <c r="H1393" s="910" t="s">
        <v>170</v>
      </c>
      <c r="I1393" s="911" t="s">
        <v>171</v>
      </c>
      <c r="J1393" s="932" t="s">
        <v>172</v>
      </c>
      <c r="K1393" s="963" t="s">
        <v>173</v>
      </c>
      <c r="L1393" s="932" t="s">
        <v>949</v>
      </c>
      <c r="M1393" s="921" t="s">
        <v>1175</v>
      </c>
      <c r="N1393" s="939">
        <v>3.4500000000000006</v>
      </c>
      <c r="O1393" s="939">
        <v>3.2999999999999994</v>
      </c>
      <c r="P1393" s="939"/>
      <c r="Q1393" s="1053">
        <v>0</v>
      </c>
      <c r="R1393" s="866"/>
      <c r="S1393" s="952"/>
    </row>
    <row r="1394" spans="1:19" ht="15">
      <c r="A1394" s="275"/>
      <c r="B1394" s="864"/>
      <c r="C1394" s="884"/>
      <c r="D1394" s="865"/>
      <c r="E1394" s="897" t="s">
        <v>1176</v>
      </c>
      <c r="F1394" s="868"/>
      <c r="G1394" s="912"/>
      <c r="H1394" s="912"/>
      <c r="I1394" s="912"/>
      <c r="J1394" s="933"/>
      <c r="K1394" s="964"/>
      <c r="L1394" s="933"/>
      <c r="M1394" s="922"/>
      <c r="N1394" s="940">
        <v>3.4500000000000006</v>
      </c>
      <c r="O1394" s="940">
        <v>3.2999999999999994</v>
      </c>
      <c r="P1394" s="940">
        <v>0</v>
      </c>
      <c r="Q1394" s="1054">
        <v>0</v>
      </c>
      <c r="R1394" s="869"/>
      <c r="S1394" s="951"/>
    </row>
    <row r="1395" spans="1:19" ht="15">
      <c r="A1395" s="275"/>
      <c r="B1395" s="864"/>
      <c r="C1395" s="886"/>
      <c r="D1395" s="892" t="s">
        <v>191</v>
      </c>
      <c r="E1395" s="899"/>
      <c r="F1395" s="865"/>
      <c r="G1395" s="910"/>
      <c r="H1395" s="910"/>
      <c r="I1395" s="910"/>
      <c r="J1395" s="932"/>
      <c r="K1395" s="965"/>
      <c r="L1395" s="932"/>
      <c r="M1395" s="923"/>
      <c r="N1395" s="939">
        <v>5.9499999999999984</v>
      </c>
      <c r="O1395" s="939">
        <v>5.3500000000000014</v>
      </c>
      <c r="P1395" s="939"/>
      <c r="Q1395" s="1053">
        <v>0</v>
      </c>
      <c r="R1395" s="866"/>
      <c r="S1395" s="952"/>
    </row>
    <row r="1396" spans="1:19" ht="15">
      <c r="A1396" s="275"/>
      <c r="B1396" s="864"/>
      <c r="C1396" s="883" t="s">
        <v>299</v>
      </c>
      <c r="D1396" s="868"/>
      <c r="E1396" s="901"/>
      <c r="F1396" s="868"/>
      <c r="G1396" s="912"/>
      <c r="H1396" s="912"/>
      <c r="I1396" s="912"/>
      <c r="J1396" s="933"/>
      <c r="K1396" s="964"/>
      <c r="L1396" s="933"/>
      <c r="M1396" s="922"/>
      <c r="N1396" s="940">
        <v>5.9499999999999984</v>
      </c>
      <c r="O1396" s="940">
        <v>5.3500000000000014</v>
      </c>
      <c r="P1396" s="940"/>
      <c r="Q1396" s="1054">
        <v>0</v>
      </c>
      <c r="R1396" s="869"/>
      <c r="S1396" s="951"/>
    </row>
    <row r="1397" spans="1:19" ht="14.25">
      <c r="A1397" s="275"/>
      <c r="B1397" s="864"/>
      <c r="C1397" s="884" t="s">
        <v>1177</v>
      </c>
      <c r="D1397" s="867" t="s">
        <v>167</v>
      </c>
      <c r="E1397" s="898" t="s">
        <v>1178</v>
      </c>
      <c r="F1397" s="867"/>
      <c r="G1397" s="909" t="s">
        <v>170</v>
      </c>
      <c r="H1397" s="910" t="s">
        <v>170</v>
      </c>
      <c r="I1397" s="909" t="s">
        <v>176</v>
      </c>
      <c r="J1397" s="932" t="s">
        <v>172</v>
      </c>
      <c r="K1397" s="962" t="s">
        <v>173</v>
      </c>
      <c r="L1397" s="932" t="s">
        <v>949</v>
      </c>
      <c r="M1397" s="920" t="s">
        <v>1001</v>
      </c>
      <c r="N1397" s="939">
        <v>1.28</v>
      </c>
      <c r="O1397" s="939">
        <v>1.28</v>
      </c>
      <c r="P1397" s="939"/>
      <c r="Q1397" s="1053">
        <v>0</v>
      </c>
      <c r="R1397" s="866"/>
      <c r="S1397" s="952"/>
    </row>
    <row r="1398" spans="1:19" ht="14.25">
      <c r="A1398" s="275"/>
      <c r="B1398" s="864"/>
      <c r="C1398" s="884"/>
      <c r="D1398" s="865"/>
      <c r="E1398" s="896"/>
      <c r="F1398" s="865"/>
      <c r="G1398" s="911"/>
      <c r="H1398" s="910"/>
      <c r="I1398" s="911"/>
      <c r="J1398" s="932"/>
      <c r="K1398" s="963"/>
      <c r="L1398" s="932"/>
      <c r="M1398" s="921"/>
      <c r="N1398" s="939"/>
      <c r="O1398" s="939"/>
      <c r="P1398" s="939"/>
      <c r="Q1398" s="1053"/>
      <c r="R1398" s="866" t="s">
        <v>178</v>
      </c>
      <c r="S1398" s="952">
        <v>0</v>
      </c>
    </row>
    <row r="1399" spans="1:19" ht="15">
      <c r="A1399" s="275"/>
      <c r="B1399" s="864"/>
      <c r="C1399" s="884"/>
      <c r="D1399" s="865"/>
      <c r="E1399" s="897" t="s">
        <v>1179</v>
      </c>
      <c r="F1399" s="868"/>
      <c r="G1399" s="912"/>
      <c r="H1399" s="912"/>
      <c r="I1399" s="912"/>
      <c r="J1399" s="933"/>
      <c r="K1399" s="964"/>
      <c r="L1399" s="933"/>
      <c r="M1399" s="922"/>
      <c r="N1399" s="940">
        <v>1.28</v>
      </c>
      <c r="O1399" s="940">
        <v>1.28</v>
      </c>
      <c r="P1399" s="940">
        <v>0</v>
      </c>
      <c r="Q1399" s="1054">
        <v>0</v>
      </c>
      <c r="R1399" s="869"/>
      <c r="S1399" s="951"/>
    </row>
    <row r="1400" spans="1:19" ht="15">
      <c r="A1400" s="275"/>
      <c r="B1400" s="864"/>
      <c r="C1400" s="886"/>
      <c r="D1400" s="892" t="s">
        <v>191</v>
      </c>
      <c r="E1400" s="899"/>
      <c r="F1400" s="865"/>
      <c r="G1400" s="910"/>
      <c r="H1400" s="910"/>
      <c r="I1400" s="910"/>
      <c r="J1400" s="932"/>
      <c r="K1400" s="965"/>
      <c r="L1400" s="932"/>
      <c r="M1400" s="923"/>
      <c r="N1400" s="939">
        <v>1.28</v>
      </c>
      <c r="O1400" s="939">
        <v>1.28</v>
      </c>
      <c r="P1400" s="939"/>
      <c r="Q1400" s="1053">
        <v>0</v>
      </c>
      <c r="R1400" s="866"/>
      <c r="S1400" s="952"/>
    </row>
    <row r="1401" spans="1:19" ht="15">
      <c r="A1401" s="275"/>
      <c r="B1401" s="864"/>
      <c r="C1401" s="883" t="s">
        <v>1180</v>
      </c>
      <c r="D1401" s="868"/>
      <c r="E1401" s="901"/>
      <c r="F1401" s="868"/>
      <c r="G1401" s="912"/>
      <c r="H1401" s="912"/>
      <c r="I1401" s="912"/>
      <c r="J1401" s="933"/>
      <c r="K1401" s="964"/>
      <c r="L1401" s="933"/>
      <c r="M1401" s="922"/>
      <c r="N1401" s="940">
        <v>1.28</v>
      </c>
      <c r="O1401" s="940">
        <v>1.28</v>
      </c>
      <c r="P1401" s="940"/>
      <c r="Q1401" s="1054">
        <v>0</v>
      </c>
      <c r="R1401" s="869"/>
      <c r="S1401" s="951"/>
    </row>
    <row r="1402" spans="1:19" ht="14.25">
      <c r="A1402" s="275"/>
      <c r="B1402" s="864"/>
      <c r="C1402" s="884" t="s">
        <v>1185</v>
      </c>
      <c r="D1402" s="867" t="s">
        <v>167</v>
      </c>
      <c r="E1402" s="900" t="s">
        <v>1186</v>
      </c>
      <c r="F1402" s="867"/>
      <c r="G1402" s="911" t="s">
        <v>170</v>
      </c>
      <c r="H1402" s="910" t="s">
        <v>170</v>
      </c>
      <c r="I1402" s="911" t="s">
        <v>176</v>
      </c>
      <c r="J1402" s="932" t="s">
        <v>172</v>
      </c>
      <c r="K1402" s="963" t="s">
        <v>173</v>
      </c>
      <c r="L1402" s="932" t="s">
        <v>965</v>
      </c>
      <c r="M1402" s="921" t="s">
        <v>965</v>
      </c>
      <c r="N1402" s="939">
        <v>1.825</v>
      </c>
      <c r="O1402" s="939">
        <v>1.825</v>
      </c>
      <c r="P1402" s="939"/>
      <c r="Q1402" s="1053">
        <v>0</v>
      </c>
      <c r="R1402" s="866"/>
      <c r="S1402" s="952"/>
    </row>
    <row r="1403" spans="1:19" ht="15">
      <c r="A1403" s="275"/>
      <c r="B1403" s="864"/>
      <c r="C1403" s="884"/>
      <c r="D1403" s="865"/>
      <c r="E1403" s="897" t="s">
        <v>1187</v>
      </c>
      <c r="F1403" s="868"/>
      <c r="G1403" s="912"/>
      <c r="H1403" s="912"/>
      <c r="I1403" s="912"/>
      <c r="J1403" s="933"/>
      <c r="K1403" s="964"/>
      <c r="L1403" s="933"/>
      <c r="M1403" s="922"/>
      <c r="N1403" s="940">
        <v>1.825</v>
      </c>
      <c r="O1403" s="940">
        <v>1.825</v>
      </c>
      <c r="P1403" s="940">
        <v>0</v>
      </c>
      <c r="Q1403" s="1054">
        <v>0</v>
      </c>
      <c r="R1403" s="869"/>
      <c r="S1403" s="951"/>
    </row>
    <row r="1404" spans="1:19" ht="14.25">
      <c r="A1404" s="275"/>
      <c r="B1404" s="864"/>
      <c r="C1404" s="884"/>
      <c r="D1404" s="865"/>
      <c r="E1404" s="900" t="s">
        <v>1188</v>
      </c>
      <c r="F1404" s="867"/>
      <c r="G1404" s="911" t="s">
        <v>368</v>
      </c>
      <c r="H1404" s="910" t="s">
        <v>368</v>
      </c>
      <c r="I1404" s="911" t="s">
        <v>176</v>
      </c>
      <c r="J1404" s="932" t="s">
        <v>172</v>
      </c>
      <c r="K1404" s="963" t="s">
        <v>173</v>
      </c>
      <c r="L1404" s="932" t="s">
        <v>965</v>
      </c>
      <c r="M1404" s="921" t="s">
        <v>965</v>
      </c>
      <c r="N1404" s="939">
        <v>0.79999999999999993</v>
      </c>
      <c r="O1404" s="939">
        <v>0.59799999999999998</v>
      </c>
      <c r="P1404" s="939"/>
      <c r="Q1404" s="1053">
        <v>4530.4671552959999</v>
      </c>
      <c r="R1404" s="866"/>
      <c r="S1404" s="952"/>
    </row>
    <row r="1405" spans="1:19" ht="15">
      <c r="A1405" s="275"/>
      <c r="B1405" s="864"/>
      <c r="C1405" s="884"/>
      <c r="D1405" s="865"/>
      <c r="E1405" s="897" t="s">
        <v>1189</v>
      </c>
      <c r="F1405" s="868"/>
      <c r="G1405" s="912"/>
      <c r="H1405" s="912"/>
      <c r="I1405" s="912"/>
      <c r="J1405" s="933"/>
      <c r="K1405" s="964"/>
      <c r="L1405" s="933"/>
      <c r="M1405" s="922"/>
      <c r="N1405" s="940">
        <v>0.79999999999999993</v>
      </c>
      <c r="O1405" s="940">
        <v>0.59799999999999998</v>
      </c>
      <c r="P1405" s="940">
        <v>0</v>
      </c>
      <c r="Q1405" s="1054">
        <v>4530.4671552959999</v>
      </c>
      <c r="R1405" s="869"/>
      <c r="S1405" s="951"/>
    </row>
    <row r="1406" spans="1:19" ht="15">
      <c r="A1406" s="275"/>
      <c r="B1406" s="864"/>
      <c r="C1406" s="886"/>
      <c r="D1406" s="892" t="s">
        <v>191</v>
      </c>
      <c r="E1406" s="899"/>
      <c r="F1406" s="865"/>
      <c r="G1406" s="910"/>
      <c r="H1406" s="910"/>
      <c r="I1406" s="910"/>
      <c r="J1406" s="932"/>
      <c r="K1406" s="965"/>
      <c r="L1406" s="932"/>
      <c r="M1406" s="923"/>
      <c r="N1406" s="939">
        <v>2.6250000000000018</v>
      </c>
      <c r="O1406" s="939">
        <v>2.4230000000000005</v>
      </c>
      <c r="P1406" s="939"/>
      <c r="Q1406" s="1053">
        <v>4530.4671552959999</v>
      </c>
      <c r="R1406" s="866"/>
      <c r="S1406" s="952"/>
    </row>
    <row r="1407" spans="1:19" ht="30">
      <c r="A1407" s="275"/>
      <c r="B1407" s="864"/>
      <c r="C1407" s="883" t="s">
        <v>1190</v>
      </c>
      <c r="D1407" s="868"/>
      <c r="E1407" s="901"/>
      <c r="F1407" s="868"/>
      <c r="G1407" s="912"/>
      <c r="H1407" s="912"/>
      <c r="I1407" s="912"/>
      <c r="J1407" s="933"/>
      <c r="K1407" s="964"/>
      <c r="L1407" s="933"/>
      <c r="M1407" s="922"/>
      <c r="N1407" s="940">
        <v>2.6250000000000018</v>
      </c>
      <c r="O1407" s="940">
        <v>2.4230000000000005</v>
      </c>
      <c r="P1407" s="940"/>
      <c r="Q1407" s="1054">
        <v>4530.4671552959999</v>
      </c>
      <c r="R1407" s="869"/>
      <c r="S1407" s="951"/>
    </row>
    <row r="1408" spans="1:19" ht="14.25">
      <c r="A1408" s="275"/>
      <c r="B1408" s="864"/>
      <c r="C1408" s="884" t="s">
        <v>1191</v>
      </c>
      <c r="D1408" s="867" t="s">
        <v>167</v>
      </c>
      <c r="E1408" s="900" t="s">
        <v>946</v>
      </c>
      <c r="F1408" s="867"/>
      <c r="G1408" s="911" t="s">
        <v>368</v>
      </c>
      <c r="H1408" s="910" t="s">
        <v>368</v>
      </c>
      <c r="I1408" s="911" t="s">
        <v>176</v>
      </c>
      <c r="J1408" s="932" t="s">
        <v>172</v>
      </c>
      <c r="K1408" s="963" t="s">
        <v>173</v>
      </c>
      <c r="L1408" s="932" t="s">
        <v>949</v>
      </c>
      <c r="M1408" s="921" t="s">
        <v>948</v>
      </c>
      <c r="N1408" s="939">
        <v>23.000000000000004</v>
      </c>
      <c r="O1408" s="939">
        <v>0</v>
      </c>
      <c r="P1408" s="939"/>
      <c r="Q1408" s="1053">
        <v>0</v>
      </c>
      <c r="R1408" s="866"/>
      <c r="S1408" s="952"/>
    </row>
    <row r="1409" spans="1:19" ht="15">
      <c r="A1409" s="275"/>
      <c r="B1409" s="864"/>
      <c r="C1409" s="884"/>
      <c r="D1409" s="865"/>
      <c r="E1409" s="897" t="s">
        <v>950</v>
      </c>
      <c r="F1409" s="868"/>
      <c r="G1409" s="912"/>
      <c r="H1409" s="912"/>
      <c r="I1409" s="912"/>
      <c r="J1409" s="933"/>
      <c r="K1409" s="964"/>
      <c r="L1409" s="933"/>
      <c r="M1409" s="922"/>
      <c r="N1409" s="940">
        <v>23.000000000000004</v>
      </c>
      <c r="O1409" s="940">
        <v>0</v>
      </c>
      <c r="P1409" s="940">
        <v>0</v>
      </c>
      <c r="Q1409" s="1054">
        <v>0</v>
      </c>
      <c r="R1409" s="869"/>
      <c r="S1409" s="951"/>
    </row>
    <row r="1410" spans="1:19" ht="15">
      <c r="A1410" s="275"/>
      <c r="B1410" s="864"/>
      <c r="C1410" s="886"/>
      <c r="D1410" s="892" t="s">
        <v>191</v>
      </c>
      <c r="E1410" s="899"/>
      <c r="F1410" s="865"/>
      <c r="G1410" s="910"/>
      <c r="H1410" s="910"/>
      <c r="I1410" s="910"/>
      <c r="J1410" s="932"/>
      <c r="K1410" s="965"/>
      <c r="L1410" s="932"/>
      <c r="M1410" s="923"/>
      <c r="N1410" s="939">
        <v>23.000000000000004</v>
      </c>
      <c r="O1410" s="939">
        <v>0</v>
      </c>
      <c r="P1410" s="939"/>
      <c r="Q1410" s="1053">
        <v>0</v>
      </c>
      <c r="R1410" s="866"/>
      <c r="S1410" s="952"/>
    </row>
    <row r="1411" spans="1:19" ht="15">
      <c r="A1411" s="275"/>
      <c r="B1411" s="864"/>
      <c r="C1411" s="883" t="s">
        <v>1192</v>
      </c>
      <c r="D1411" s="868"/>
      <c r="E1411" s="901"/>
      <c r="F1411" s="868"/>
      <c r="G1411" s="912"/>
      <c r="H1411" s="912"/>
      <c r="I1411" s="912"/>
      <c r="J1411" s="933"/>
      <c r="K1411" s="964"/>
      <c r="L1411" s="933"/>
      <c r="M1411" s="922"/>
      <c r="N1411" s="940">
        <v>23.000000000000004</v>
      </c>
      <c r="O1411" s="940">
        <v>0</v>
      </c>
      <c r="P1411" s="940"/>
      <c r="Q1411" s="1054">
        <v>0</v>
      </c>
      <c r="R1411" s="869"/>
      <c r="S1411" s="951"/>
    </row>
    <row r="1412" spans="1:19" ht="14.25">
      <c r="A1412" s="275"/>
      <c r="B1412" s="864"/>
      <c r="C1412" s="884" t="s">
        <v>1193</v>
      </c>
      <c r="D1412" s="867" t="s">
        <v>167</v>
      </c>
      <c r="E1412" s="898" t="s">
        <v>1194</v>
      </c>
      <c r="F1412" s="867"/>
      <c r="G1412" s="909" t="s">
        <v>237</v>
      </c>
      <c r="H1412" s="910" t="s">
        <v>237</v>
      </c>
      <c r="I1412" s="909" t="s">
        <v>176</v>
      </c>
      <c r="J1412" s="932" t="s">
        <v>172</v>
      </c>
      <c r="K1412" s="962" t="s">
        <v>173</v>
      </c>
      <c r="L1412" s="932" t="s">
        <v>39</v>
      </c>
      <c r="M1412" s="920" t="s">
        <v>1032</v>
      </c>
      <c r="N1412" s="939">
        <v>11.25</v>
      </c>
      <c r="O1412" s="939">
        <v>11.25</v>
      </c>
      <c r="P1412" s="939"/>
      <c r="Q1412" s="1053">
        <v>73330.186000000002</v>
      </c>
      <c r="R1412" s="866"/>
      <c r="S1412" s="952"/>
    </row>
    <row r="1413" spans="1:19" ht="14.25">
      <c r="A1413" s="275"/>
      <c r="B1413" s="864"/>
      <c r="C1413" s="884"/>
      <c r="D1413" s="865"/>
      <c r="E1413" s="895"/>
      <c r="F1413" s="865"/>
      <c r="G1413" s="909"/>
      <c r="H1413" s="910"/>
      <c r="I1413" s="909"/>
      <c r="J1413" s="932"/>
      <c r="K1413" s="962"/>
      <c r="L1413" s="932"/>
      <c r="M1413" s="920"/>
      <c r="N1413" s="939"/>
      <c r="O1413" s="939"/>
      <c r="P1413" s="939"/>
      <c r="Q1413" s="1053"/>
      <c r="R1413" s="866" t="s">
        <v>649</v>
      </c>
      <c r="S1413" s="952">
        <v>28415229</v>
      </c>
    </row>
    <row r="1414" spans="1:19" ht="14.25">
      <c r="A1414" s="275"/>
      <c r="B1414" s="864"/>
      <c r="C1414" s="884"/>
      <c r="D1414" s="865"/>
      <c r="E1414" s="896"/>
      <c r="F1414" s="865"/>
      <c r="G1414" s="911"/>
      <c r="H1414" s="910"/>
      <c r="I1414" s="911"/>
      <c r="J1414" s="932"/>
      <c r="K1414" s="963"/>
      <c r="L1414" s="932"/>
      <c r="M1414" s="921"/>
      <c r="N1414" s="939"/>
      <c r="O1414" s="939"/>
      <c r="P1414" s="939"/>
      <c r="Q1414" s="1053"/>
      <c r="R1414" s="866" t="s">
        <v>178</v>
      </c>
      <c r="S1414" s="952">
        <v>13956</v>
      </c>
    </row>
    <row r="1415" spans="1:19" ht="15">
      <c r="A1415" s="275"/>
      <c r="B1415" s="864"/>
      <c r="C1415" s="884"/>
      <c r="D1415" s="865"/>
      <c r="E1415" s="897" t="s">
        <v>1195</v>
      </c>
      <c r="F1415" s="868"/>
      <c r="G1415" s="912"/>
      <c r="H1415" s="912"/>
      <c r="I1415" s="912"/>
      <c r="J1415" s="933"/>
      <c r="K1415" s="964"/>
      <c r="L1415" s="933"/>
      <c r="M1415" s="922"/>
      <c r="N1415" s="940">
        <v>11.25</v>
      </c>
      <c r="O1415" s="940">
        <v>11.25</v>
      </c>
      <c r="P1415" s="940">
        <v>9.82</v>
      </c>
      <c r="Q1415" s="1054">
        <v>73330.186000000002</v>
      </c>
      <c r="R1415" s="869"/>
      <c r="S1415" s="951"/>
    </row>
    <row r="1416" spans="1:19" ht="15">
      <c r="A1416" s="275"/>
      <c r="B1416" s="864"/>
      <c r="C1416" s="886"/>
      <c r="D1416" s="892" t="s">
        <v>191</v>
      </c>
      <c r="E1416" s="899"/>
      <c r="F1416" s="865"/>
      <c r="G1416" s="910"/>
      <c r="H1416" s="910"/>
      <c r="I1416" s="910"/>
      <c r="J1416" s="932"/>
      <c r="K1416" s="965"/>
      <c r="L1416" s="932"/>
      <c r="M1416" s="923"/>
      <c r="N1416" s="939">
        <v>11.25</v>
      </c>
      <c r="O1416" s="939">
        <v>11.25</v>
      </c>
      <c r="P1416" s="939"/>
      <c r="Q1416" s="1053">
        <v>73330.186000000002</v>
      </c>
      <c r="R1416" s="866"/>
      <c r="S1416" s="952"/>
    </row>
    <row r="1417" spans="1:19" ht="15">
      <c r="A1417" s="275"/>
      <c r="B1417" s="864"/>
      <c r="C1417" s="883" t="s">
        <v>1196</v>
      </c>
      <c r="D1417" s="868"/>
      <c r="E1417" s="901"/>
      <c r="F1417" s="868"/>
      <c r="G1417" s="912"/>
      <c r="H1417" s="912"/>
      <c r="I1417" s="912"/>
      <c r="J1417" s="933"/>
      <c r="K1417" s="964"/>
      <c r="L1417" s="933"/>
      <c r="M1417" s="922"/>
      <c r="N1417" s="940">
        <v>11.25</v>
      </c>
      <c r="O1417" s="940">
        <v>11.25</v>
      </c>
      <c r="P1417" s="940"/>
      <c r="Q1417" s="1054">
        <v>73330.186000000002</v>
      </c>
      <c r="R1417" s="869"/>
      <c r="S1417" s="951"/>
    </row>
    <row r="1418" spans="1:19" ht="14.25">
      <c r="A1418" s="275"/>
      <c r="B1418" s="864"/>
      <c r="C1418" s="884" t="s">
        <v>1197</v>
      </c>
      <c r="D1418" s="867" t="s">
        <v>167</v>
      </c>
      <c r="E1418" s="898" t="s">
        <v>1198</v>
      </c>
      <c r="F1418" s="867" t="s">
        <v>936</v>
      </c>
      <c r="G1418" s="909" t="s">
        <v>237</v>
      </c>
      <c r="H1418" s="910" t="s">
        <v>237</v>
      </c>
      <c r="I1418" s="909" t="s">
        <v>176</v>
      </c>
      <c r="J1418" s="932" t="s">
        <v>238</v>
      </c>
      <c r="K1418" s="962" t="s">
        <v>173</v>
      </c>
      <c r="L1418" s="932" t="s">
        <v>39</v>
      </c>
      <c r="M1418" s="920" t="s">
        <v>39</v>
      </c>
      <c r="N1418" s="939">
        <v>30.999999999999996</v>
      </c>
      <c r="O1418" s="939">
        <v>28.445000000000004</v>
      </c>
      <c r="P1418" s="939"/>
      <c r="Q1418" s="1053">
        <v>239591.52899999998</v>
      </c>
      <c r="R1418" s="866"/>
      <c r="S1418" s="952"/>
    </row>
    <row r="1419" spans="1:19" ht="14.25">
      <c r="A1419" s="275"/>
      <c r="B1419" s="864"/>
      <c r="C1419" s="884"/>
      <c r="D1419" s="865"/>
      <c r="E1419" s="895"/>
      <c r="F1419" s="865"/>
      <c r="G1419" s="911"/>
      <c r="H1419" s="910"/>
      <c r="I1419" s="909"/>
      <c r="J1419" s="932"/>
      <c r="K1419" s="962"/>
      <c r="L1419" s="932"/>
      <c r="M1419" s="920"/>
      <c r="N1419" s="939"/>
      <c r="O1419" s="939"/>
      <c r="P1419" s="939"/>
      <c r="Q1419" s="1053"/>
      <c r="R1419" s="866" t="s">
        <v>649</v>
      </c>
      <c r="S1419" s="952">
        <v>70051052.679999992</v>
      </c>
    </row>
    <row r="1420" spans="1:19" ht="14.25">
      <c r="A1420" s="275"/>
      <c r="B1420" s="864"/>
      <c r="C1420" s="884"/>
      <c r="D1420" s="865"/>
      <c r="E1420" s="895"/>
      <c r="F1420" s="867" t="s">
        <v>1199</v>
      </c>
      <c r="G1420" s="909" t="s">
        <v>368</v>
      </c>
      <c r="H1420" s="910" t="s">
        <v>368</v>
      </c>
      <c r="I1420" s="909" t="s">
        <v>176</v>
      </c>
      <c r="J1420" s="932" t="s">
        <v>172</v>
      </c>
      <c r="K1420" s="962" t="s">
        <v>173</v>
      </c>
      <c r="L1420" s="932" t="s">
        <v>39</v>
      </c>
      <c r="M1420" s="920" t="s">
        <v>39</v>
      </c>
      <c r="N1420" s="939">
        <v>5.4199999999999982</v>
      </c>
      <c r="O1420" s="939">
        <v>5</v>
      </c>
      <c r="P1420" s="939"/>
      <c r="Q1420" s="1053">
        <v>26135.317999999996</v>
      </c>
      <c r="R1420" s="866"/>
      <c r="S1420" s="952"/>
    </row>
    <row r="1421" spans="1:19" ht="14.25">
      <c r="A1421" s="275"/>
      <c r="B1421" s="864"/>
      <c r="C1421" s="884"/>
      <c r="D1421" s="865"/>
      <c r="E1421" s="896"/>
      <c r="F1421" s="867" t="s">
        <v>1200</v>
      </c>
      <c r="G1421" s="911" t="s">
        <v>368</v>
      </c>
      <c r="H1421" s="910" t="s">
        <v>368</v>
      </c>
      <c r="I1421" s="911" t="s">
        <v>176</v>
      </c>
      <c r="J1421" s="932" t="s">
        <v>172</v>
      </c>
      <c r="K1421" s="963" t="s">
        <v>173</v>
      </c>
      <c r="L1421" s="932" t="s">
        <v>39</v>
      </c>
      <c r="M1421" s="921" t="s">
        <v>39</v>
      </c>
      <c r="N1421" s="939">
        <v>2.52</v>
      </c>
      <c r="O1421" s="939">
        <v>2.1</v>
      </c>
      <c r="P1421" s="939"/>
      <c r="Q1421" s="1053">
        <v>0.161</v>
      </c>
      <c r="R1421" s="866"/>
      <c r="S1421" s="952"/>
    </row>
    <row r="1422" spans="1:19" ht="15">
      <c r="A1422" s="275"/>
      <c r="B1422" s="864"/>
      <c r="C1422" s="884"/>
      <c r="D1422" s="865"/>
      <c r="E1422" s="897" t="s">
        <v>1201</v>
      </c>
      <c r="F1422" s="868"/>
      <c r="G1422" s="912"/>
      <c r="H1422" s="912"/>
      <c r="I1422" s="912"/>
      <c r="J1422" s="933"/>
      <c r="K1422" s="964"/>
      <c r="L1422" s="933"/>
      <c r="M1422" s="922"/>
      <c r="N1422" s="940">
        <v>38.940000000000019</v>
      </c>
      <c r="O1422" s="940">
        <v>35.544999999999973</v>
      </c>
      <c r="P1422" s="940">
        <v>29.332999999999998</v>
      </c>
      <c r="Q1422" s="1054">
        <v>265727.00800000003</v>
      </c>
      <c r="R1422" s="869"/>
      <c r="S1422" s="951"/>
    </row>
    <row r="1423" spans="1:19" ht="15">
      <c r="A1423" s="275"/>
      <c r="B1423" s="864"/>
      <c r="C1423" s="886"/>
      <c r="D1423" s="892" t="s">
        <v>191</v>
      </c>
      <c r="E1423" s="899"/>
      <c r="F1423" s="865"/>
      <c r="G1423" s="910"/>
      <c r="H1423" s="910"/>
      <c r="I1423" s="910"/>
      <c r="J1423" s="932"/>
      <c r="K1423" s="965"/>
      <c r="L1423" s="932"/>
      <c r="M1423" s="923"/>
      <c r="N1423" s="939">
        <v>38.940000000000019</v>
      </c>
      <c r="O1423" s="939">
        <v>35.544999999999973</v>
      </c>
      <c r="P1423" s="939"/>
      <c r="Q1423" s="1053">
        <v>265727.00800000003</v>
      </c>
      <c r="R1423" s="866"/>
      <c r="S1423" s="952"/>
    </row>
    <row r="1424" spans="1:19" ht="15">
      <c r="A1424" s="275"/>
      <c r="B1424" s="864"/>
      <c r="C1424" s="883" t="s">
        <v>1202</v>
      </c>
      <c r="D1424" s="868"/>
      <c r="E1424" s="901"/>
      <c r="F1424" s="868"/>
      <c r="G1424" s="912"/>
      <c r="H1424" s="912"/>
      <c r="I1424" s="912"/>
      <c r="J1424" s="933"/>
      <c r="K1424" s="964"/>
      <c r="L1424" s="933"/>
      <c r="M1424" s="922"/>
      <c r="N1424" s="940">
        <v>38.940000000000019</v>
      </c>
      <c r="O1424" s="940">
        <v>35.544999999999973</v>
      </c>
      <c r="P1424" s="940"/>
      <c r="Q1424" s="1054">
        <v>265727.00800000003</v>
      </c>
      <c r="R1424" s="869"/>
      <c r="S1424" s="951"/>
    </row>
    <row r="1425" spans="1:19" ht="14.25">
      <c r="A1425" s="275"/>
      <c r="B1425" s="864"/>
      <c r="C1425" s="884" t="s">
        <v>1593</v>
      </c>
      <c r="D1425" s="867" t="s">
        <v>192</v>
      </c>
      <c r="E1425" s="898" t="s">
        <v>1793</v>
      </c>
      <c r="F1425" s="867" t="s">
        <v>207</v>
      </c>
      <c r="G1425" s="909" t="s">
        <v>194</v>
      </c>
      <c r="H1425" s="910" t="s">
        <v>194</v>
      </c>
      <c r="I1425" s="909" t="s">
        <v>176</v>
      </c>
      <c r="J1425" s="932" t="s">
        <v>238</v>
      </c>
      <c r="K1425" s="962" t="s">
        <v>173</v>
      </c>
      <c r="L1425" s="932" t="s">
        <v>965</v>
      </c>
      <c r="M1425" s="920" t="s">
        <v>1053</v>
      </c>
      <c r="N1425" s="939">
        <v>10</v>
      </c>
      <c r="O1425" s="939">
        <v>10</v>
      </c>
      <c r="P1425" s="939"/>
      <c r="Q1425" s="1053">
        <v>45832.400000000009</v>
      </c>
      <c r="R1425" s="866"/>
      <c r="S1425" s="952"/>
    </row>
    <row r="1426" spans="1:19" ht="14.25">
      <c r="A1426" s="275"/>
      <c r="B1426" s="864"/>
      <c r="C1426" s="884"/>
      <c r="D1426" s="865"/>
      <c r="E1426" s="896"/>
      <c r="F1426" s="867" t="s">
        <v>208</v>
      </c>
      <c r="G1426" s="911" t="s">
        <v>194</v>
      </c>
      <c r="H1426" s="910" t="s">
        <v>194</v>
      </c>
      <c r="I1426" s="911" t="s">
        <v>176</v>
      </c>
      <c r="J1426" s="932" t="s">
        <v>238</v>
      </c>
      <c r="K1426" s="963" t="s">
        <v>173</v>
      </c>
      <c r="L1426" s="932" t="s">
        <v>965</v>
      </c>
      <c r="M1426" s="921" t="s">
        <v>1053</v>
      </c>
      <c r="N1426" s="939">
        <v>10</v>
      </c>
      <c r="O1426" s="939">
        <v>10</v>
      </c>
      <c r="P1426" s="939"/>
      <c r="Q1426" s="1053">
        <v>45697.778999999995</v>
      </c>
      <c r="R1426" s="866"/>
      <c r="S1426" s="952"/>
    </row>
    <row r="1427" spans="1:19" ht="15">
      <c r="A1427" s="275"/>
      <c r="B1427" s="864"/>
      <c r="C1427" s="884"/>
      <c r="D1427" s="865"/>
      <c r="E1427" s="897" t="s">
        <v>1794</v>
      </c>
      <c r="F1427" s="868"/>
      <c r="G1427" s="912"/>
      <c r="H1427" s="912"/>
      <c r="I1427" s="912"/>
      <c r="J1427" s="933"/>
      <c r="K1427" s="964"/>
      <c r="L1427" s="933"/>
      <c r="M1427" s="922"/>
      <c r="N1427" s="940">
        <v>20</v>
      </c>
      <c r="O1427" s="940">
        <v>20</v>
      </c>
      <c r="P1427" s="940">
        <v>20.376000000000001</v>
      </c>
      <c r="Q1427" s="1054">
        <v>91530.179000000018</v>
      </c>
      <c r="R1427" s="869"/>
      <c r="S1427" s="951"/>
    </row>
    <row r="1428" spans="1:19" ht="15">
      <c r="A1428" s="275"/>
      <c r="B1428" s="864"/>
      <c r="C1428" s="886"/>
      <c r="D1428" s="892" t="s">
        <v>204</v>
      </c>
      <c r="E1428" s="899"/>
      <c r="F1428" s="865"/>
      <c r="G1428" s="910"/>
      <c r="H1428" s="910"/>
      <c r="I1428" s="910"/>
      <c r="J1428" s="932"/>
      <c r="K1428" s="965"/>
      <c r="L1428" s="932"/>
      <c r="M1428" s="923"/>
      <c r="N1428" s="939">
        <v>20</v>
      </c>
      <c r="O1428" s="939">
        <v>20</v>
      </c>
      <c r="P1428" s="939"/>
      <c r="Q1428" s="1053">
        <v>91530.179000000018</v>
      </c>
      <c r="R1428" s="866"/>
      <c r="S1428" s="952"/>
    </row>
    <row r="1429" spans="1:19" ht="15">
      <c r="A1429" s="275"/>
      <c r="B1429" s="864"/>
      <c r="C1429" s="883" t="s">
        <v>1597</v>
      </c>
      <c r="D1429" s="868"/>
      <c r="E1429" s="901"/>
      <c r="F1429" s="868"/>
      <c r="G1429" s="912"/>
      <c r="H1429" s="912"/>
      <c r="I1429" s="912"/>
      <c r="J1429" s="933"/>
      <c r="K1429" s="964"/>
      <c r="L1429" s="933"/>
      <c r="M1429" s="922"/>
      <c r="N1429" s="940">
        <v>20</v>
      </c>
      <c r="O1429" s="940">
        <v>20</v>
      </c>
      <c r="P1429" s="940"/>
      <c r="Q1429" s="1054">
        <v>91530.179000000018</v>
      </c>
      <c r="R1429" s="869"/>
      <c r="S1429" s="951"/>
    </row>
    <row r="1430" spans="1:19" ht="14.25">
      <c r="A1430" s="275"/>
      <c r="B1430" s="864"/>
      <c r="C1430" s="884" t="s">
        <v>309</v>
      </c>
      <c r="D1430" s="867" t="s">
        <v>192</v>
      </c>
      <c r="E1430" s="898" t="s">
        <v>1203</v>
      </c>
      <c r="F1430" s="867" t="s">
        <v>240</v>
      </c>
      <c r="G1430" s="909" t="s">
        <v>194</v>
      </c>
      <c r="H1430" s="910" t="s">
        <v>194</v>
      </c>
      <c r="I1430" s="909" t="s">
        <v>176</v>
      </c>
      <c r="J1430" s="932" t="s">
        <v>238</v>
      </c>
      <c r="K1430" s="962" t="s">
        <v>173</v>
      </c>
      <c r="L1430" s="932" t="s">
        <v>1204</v>
      </c>
      <c r="M1430" s="920" t="s">
        <v>1204</v>
      </c>
      <c r="N1430" s="939">
        <v>19.799999999999997</v>
      </c>
      <c r="O1430" s="939">
        <v>21.434999999999992</v>
      </c>
      <c r="P1430" s="939"/>
      <c r="Q1430" s="1053">
        <v>139685.921</v>
      </c>
      <c r="R1430" s="866"/>
      <c r="S1430" s="952"/>
    </row>
    <row r="1431" spans="1:19" ht="14.25">
      <c r="A1431" s="275"/>
      <c r="B1431" s="864"/>
      <c r="C1431" s="884"/>
      <c r="D1431" s="865"/>
      <c r="E1431" s="896"/>
      <c r="F1431" s="867" t="s">
        <v>243</v>
      </c>
      <c r="G1431" s="911" t="s">
        <v>194</v>
      </c>
      <c r="H1431" s="910" t="s">
        <v>194</v>
      </c>
      <c r="I1431" s="911" t="s">
        <v>176</v>
      </c>
      <c r="J1431" s="932" t="s">
        <v>238</v>
      </c>
      <c r="K1431" s="963" t="s">
        <v>173</v>
      </c>
      <c r="L1431" s="932" t="s">
        <v>1204</v>
      </c>
      <c r="M1431" s="921" t="s">
        <v>1204</v>
      </c>
      <c r="N1431" s="939">
        <v>19.799999999999997</v>
      </c>
      <c r="O1431" s="939">
        <v>21.678999999999991</v>
      </c>
      <c r="P1431" s="939"/>
      <c r="Q1431" s="1053">
        <v>138305.43100000001</v>
      </c>
      <c r="R1431" s="866"/>
      <c r="S1431" s="952"/>
    </row>
    <row r="1432" spans="1:19" ht="15">
      <c r="A1432" s="275"/>
      <c r="B1432" s="864"/>
      <c r="C1432" s="884"/>
      <c r="D1432" s="865"/>
      <c r="E1432" s="897" t="s">
        <v>1205</v>
      </c>
      <c r="F1432" s="868"/>
      <c r="G1432" s="912"/>
      <c r="H1432" s="912"/>
      <c r="I1432" s="912"/>
      <c r="J1432" s="933"/>
      <c r="K1432" s="964"/>
      <c r="L1432" s="933"/>
      <c r="M1432" s="922"/>
      <c r="N1432" s="940">
        <v>39.59999999999998</v>
      </c>
      <c r="O1432" s="940">
        <v>43.114000000000004</v>
      </c>
      <c r="P1432" s="940">
        <v>46.430999999999997</v>
      </c>
      <c r="Q1432" s="1054">
        <v>277991.35200000001</v>
      </c>
      <c r="R1432" s="869"/>
      <c r="S1432" s="951"/>
    </row>
    <row r="1433" spans="1:19" ht="14.25">
      <c r="A1433" s="275"/>
      <c r="B1433" s="864"/>
      <c r="C1433" s="884"/>
      <c r="D1433" s="865"/>
      <c r="E1433" s="898" t="s">
        <v>1111</v>
      </c>
      <c r="F1433" s="867" t="s">
        <v>219</v>
      </c>
      <c r="G1433" s="909" t="s">
        <v>194</v>
      </c>
      <c r="H1433" s="910" t="s">
        <v>194</v>
      </c>
      <c r="I1433" s="909" t="s">
        <v>176</v>
      </c>
      <c r="J1433" s="932" t="s">
        <v>238</v>
      </c>
      <c r="K1433" s="962" t="s">
        <v>173</v>
      </c>
      <c r="L1433" s="932" t="s">
        <v>982</v>
      </c>
      <c r="M1433" s="920" t="s">
        <v>983</v>
      </c>
      <c r="N1433" s="939">
        <v>86.24</v>
      </c>
      <c r="O1433" s="939">
        <v>86.24</v>
      </c>
      <c r="P1433" s="939"/>
      <c r="Q1433" s="1053">
        <v>369365.12399999995</v>
      </c>
      <c r="R1433" s="866"/>
      <c r="S1433" s="952"/>
    </row>
    <row r="1434" spans="1:19" ht="14.25">
      <c r="A1434" s="275"/>
      <c r="B1434" s="864"/>
      <c r="C1434" s="884"/>
      <c r="D1434" s="865"/>
      <c r="E1434" s="896"/>
      <c r="F1434" s="867" t="s">
        <v>274</v>
      </c>
      <c r="G1434" s="911" t="s">
        <v>194</v>
      </c>
      <c r="H1434" s="910" t="s">
        <v>194</v>
      </c>
      <c r="I1434" s="911" t="s">
        <v>176</v>
      </c>
      <c r="J1434" s="932" t="s">
        <v>238</v>
      </c>
      <c r="K1434" s="963" t="s">
        <v>173</v>
      </c>
      <c r="L1434" s="932" t="s">
        <v>982</v>
      </c>
      <c r="M1434" s="921" t="s">
        <v>983</v>
      </c>
      <c r="N1434" s="939">
        <v>85.440000000000012</v>
      </c>
      <c r="O1434" s="939">
        <v>85.440000000000012</v>
      </c>
      <c r="P1434" s="939"/>
      <c r="Q1434" s="1053">
        <v>408677.67</v>
      </c>
      <c r="R1434" s="866"/>
      <c r="S1434" s="952"/>
    </row>
    <row r="1435" spans="1:19" ht="15">
      <c r="A1435" s="275"/>
      <c r="B1435" s="864"/>
      <c r="C1435" s="884"/>
      <c r="D1435" s="865"/>
      <c r="E1435" s="897" t="s">
        <v>1112</v>
      </c>
      <c r="F1435" s="868"/>
      <c r="G1435" s="912"/>
      <c r="H1435" s="912"/>
      <c r="I1435" s="912"/>
      <c r="J1435" s="933"/>
      <c r="K1435" s="964"/>
      <c r="L1435" s="933"/>
      <c r="M1435" s="922"/>
      <c r="N1435" s="940">
        <v>171.68000000000004</v>
      </c>
      <c r="O1435" s="940">
        <v>171.68000000000004</v>
      </c>
      <c r="P1435" s="940">
        <v>174.946</v>
      </c>
      <c r="Q1435" s="1054">
        <v>778042.79399999988</v>
      </c>
      <c r="R1435" s="869"/>
      <c r="S1435" s="951"/>
    </row>
    <row r="1436" spans="1:19" ht="15">
      <c r="A1436" s="275"/>
      <c r="B1436" s="864"/>
      <c r="C1436" s="886"/>
      <c r="D1436" s="892" t="s">
        <v>204</v>
      </c>
      <c r="E1436" s="899"/>
      <c r="F1436" s="865"/>
      <c r="G1436" s="910"/>
      <c r="H1436" s="910"/>
      <c r="I1436" s="910"/>
      <c r="J1436" s="932"/>
      <c r="K1436" s="965"/>
      <c r="L1436" s="932"/>
      <c r="M1436" s="923"/>
      <c r="N1436" s="939">
        <v>211.28000000000003</v>
      </c>
      <c r="O1436" s="939">
        <v>214.79400000000007</v>
      </c>
      <c r="P1436" s="939"/>
      <c r="Q1436" s="1053">
        <v>1056034.1459999997</v>
      </c>
      <c r="R1436" s="866"/>
      <c r="S1436" s="952"/>
    </row>
    <row r="1437" spans="1:19" ht="15">
      <c r="A1437" s="275"/>
      <c r="B1437" s="864"/>
      <c r="C1437" s="883" t="s">
        <v>310</v>
      </c>
      <c r="D1437" s="868"/>
      <c r="E1437" s="901"/>
      <c r="F1437" s="868"/>
      <c r="G1437" s="912"/>
      <c r="H1437" s="912"/>
      <c r="I1437" s="912"/>
      <c r="J1437" s="933"/>
      <c r="K1437" s="964"/>
      <c r="L1437" s="933"/>
      <c r="M1437" s="922"/>
      <c r="N1437" s="940">
        <v>211.28000000000003</v>
      </c>
      <c r="O1437" s="940">
        <v>214.79400000000007</v>
      </c>
      <c r="P1437" s="940"/>
      <c r="Q1437" s="1054">
        <v>1056034.1459999997</v>
      </c>
      <c r="R1437" s="869"/>
      <c r="S1437" s="951"/>
    </row>
    <row r="1438" spans="1:19" ht="14.25">
      <c r="A1438" s="275"/>
      <c r="B1438" s="864"/>
      <c r="C1438" s="884" t="s">
        <v>1206</v>
      </c>
      <c r="D1438" s="867" t="s">
        <v>167</v>
      </c>
      <c r="E1438" s="898" t="s">
        <v>1207</v>
      </c>
      <c r="F1438" s="867"/>
      <c r="G1438" s="909" t="s">
        <v>170</v>
      </c>
      <c r="H1438" s="910" t="s">
        <v>170</v>
      </c>
      <c r="I1438" s="909" t="s">
        <v>176</v>
      </c>
      <c r="J1438" s="932" t="s">
        <v>172</v>
      </c>
      <c r="K1438" s="962" t="s">
        <v>173</v>
      </c>
      <c r="L1438" s="932" t="s">
        <v>39</v>
      </c>
      <c r="M1438" s="920" t="s">
        <v>39</v>
      </c>
      <c r="N1438" s="939">
        <v>3</v>
      </c>
      <c r="O1438" s="939">
        <v>2.9</v>
      </c>
      <c r="P1438" s="939"/>
      <c r="Q1438" s="1053">
        <v>6.2200000000000006</v>
      </c>
      <c r="R1438" s="866"/>
      <c r="S1438" s="952"/>
    </row>
    <row r="1439" spans="1:19" ht="14.25">
      <c r="A1439" s="275"/>
      <c r="B1439" s="864"/>
      <c r="C1439" s="884"/>
      <c r="D1439" s="865"/>
      <c r="E1439" s="896"/>
      <c r="F1439" s="865"/>
      <c r="G1439" s="911"/>
      <c r="H1439" s="910"/>
      <c r="I1439" s="911"/>
      <c r="J1439" s="932"/>
      <c r="K1439" s="963"/>
      <c r="L1439" s="932"/>
      <c r="M1439" s="921"/>
      <c r="N1439" s="939"/>
      <c r="O1439" s="939"/>
      <c r="P1439" s="939"/>
      <c r="Q1439" s="1053"/>
      <c r="R1439" s="866" t="s">
        <v>178</v>
      </c>
      <c r="S1439" s="952">
        <v>4300</v>
      </c>
    </row>
    <row r="1440" spans="1:19" ht="15">
      <c r="A1440" s="275"/>
      <c r="B1440" s="864"/>
      <c r="C1440" s="884"/>
      <c r="D1440" s="865"/>
      <c r="E1440" s="897" t="s">
        <v>1208</v>
      </c>
      <c r="F1440" s="868"/>
      <c r="G1440" s="912"/>
      <c r="H1440" s="912"/>
      <c r="I1440" s="912"/>
      <c r="J1440" s="933"/>
      <c r="K1440" s="964"/>
      <c r="L1440" s="933"/>
      <c r="M1440" s="922"/>
      <c r="N1440" s="940">
        <v>3</v>
      </c>
      <c r="O1440" s="940">
        <v>2.9</v>
      </c>
      <c r="P1440" s="940">
        <v>2.9</v>
      </c>
      <c r="Q1440" s="1054">
        <v>6.2200000000000006</v>
      </c>
      <c r="R1440" s="869"/>
      <c r="S1440" s="951"/>
    </row>
    <row r="1441" spans="1:19" ht="15">
      <c r="A1441" s="275"/>
      <c r="B1441" s="864"/>
      <c r="C1441" s="886"/>
      <c r="D1441" s="892" t="s">
        <v>191</v>
      </c>
      <c r="E1441" s="899"/>
      <c r="F1441" s="865"/>
      <c r="G1441" s="910"/>
      <c r="H1441" s="910"/>
      <c r="I1441" s="910"/>
      <c r="J1441" s="932"/>
      <c r="K1441" s="965"/>
      <c r="L1441" s="932"/>
      <c r="M1441" s="923"/>
      <c r="N1441" s="939">
        <v>3</v>
      </c>
      <c r="O1441" s="939">
        <v>2.9</v>
      </c>
      <c r="P1441" s="939"/>
      <c r="Q1441" s="1053">
        <v>6.2200000000000006</v>
      </c>
      <c r="R1441" s="866"/>
      <c r="S1441" s="952"/>
    </row>
    <row r="1442" spans="1:19" ht="15">
      <c r="A1442" s="275"/>
      <c r="B1442" s="864"/>
      <c r="C1442" s="883" t="s">
        <v>1209</v>
      </c>
      <c r="D1442" s="868"/>
      <c r="E1442" s="901"/>
      <c r="F1442" s="868"/>
      <c r="G1442" s="912"/>
      <c r="H1442" s="912"/>
      <c r="I1442" s="912"/>
      <c r="J1442" s="933"/>
      <c r="K1442" s="964"/>
      <c r="L1442" s="933"/>
      <c r="M1442" s="922"/>
      <c r="N1442" s="940">
        <v>3</v>
      </c>
      <c r="O1442" s="940">
        <v>2.9</v>
      </c>
      <c r="P1442" s="940"/>
      <c r="Q1442" s="1054">
        <v>6.2200000000000006</v>
      </c>
      <c r="R1442" s="869"/>
      <c r="S1442" s="951"/>
    </row>
    <row r="1443" spans="1:19" ht="14.25">
      <c r="A1443" s="275"/>
      <c r="B1443" s="864"/>
      <c r="C1443" s="884" t="s">
        <v>1213</v>
      </c>
      <c r="D1443" s="867" t="s">
        <v>167</v>
      </c>
      <c r="E1443" s="898" t="s">
        <v>1214</v>
      </c>
      <c r="F1443" s="867" t="s">
        <v>219</v>
      </c>
      <c r="G1443" s="909" t="s">
        <v>237</v>
      </c>
      <c r="H1443" s="910" t="s">
        <v>371</v>
      </c>
      <c r="I1443" s="909" t="s">
        <v>176</v>
      </c>
      <c r="J1443" s="932" t="s">
        <v>238</v>
      </c>
      <c r="K1443" s="962" t="s">
        <v>173</v>
      </c>
      <c r="L1443" s="932" t="s">
        <v>1021</v>
      </c>
      <c r="M1443" s="920" t="s">
        <v>1022</v>
      </c>
      <c r="N1443" s="939">
        <v>300</v>
      </c>
      <c r="O1443" s="939">
        <v>299.99</v>
      </c>
      <c r="P1443" s="939"/>
      <c r="Q1443" s="1053">
        <v>1628112.8049999997</v>
      </c>
      <c r="R1443" s="866"/>
      <c r="S1443" s="952"/>
    </row>
    <row r="1444" spans="1:19" ht="14.25">
      <c r="A1444" s="275"/>
      <c r="B1444" s="864"/>
      <c r="C1444" s="884"/>
      <c r="D1444" s="865"/>
      <c r="E1444" s="896"/>
      <c r="F1444" s="865"/>
      <c r="G1444" s="911"/>
      <c r="H1444" s="910"/>
      <c r="I1444" s="911"/>
      <c r="J1444" s="932"/>
      <c r="K1444" s="963"/>
      <c r="L1444" s="932"/>
      <c r="M1444" s="921"/>
      <c r="N1444" s="939"/>
      <c r="O1444" s="939"/>
      <c r="P1444" s="939"/>
      <c r="Q1444" s="1053"/>
      <c r="R1444" s="866" t="s">
        <v>649</v>
      </c>
      <c r="S1444" s="952">
        <v>298968510</v>
      </c>
    </row>
    <row r="1445" spans="1:19" ht="15">
      <c r="A1445" s="275"/>
      <c r="B1445" s="864"/>
      <c r="C1445" s="884"/>
      <c r="D1445" s="865"/>
      <c r="E1445" s="897" t="s">
        <v>1215</v>
      </c>
      <c r="F1445" s="868"/>
      <c r="G1445" s="912"/>
      <c r="H1445" s="912"/>
      <c r="I1445" s="912"/>
      <c r="J1445" s="933"/>
      <c r="K1445" s="964"/>
      <c r="L1445" s="933"/>
      <c r="M1445" s="922"/>
      <c r="N1445" s="940">
        <v>300</v>
      </c>
      <c r="O1445" s="940">
        <v>299.99</v>
      </c>
      <c r="P1445" s="940">
        <v>305.48500000000001</v>
      </c>
      <c r="Q1445" s="1054">
        <v>1628112.8049999997</v>
      </c>
      <c r="R1445" s="869"/>
      <c r="S1445" s="951"/>
    </row>
    <row r="1446" spans="1:19" ht="15">
      <c r="A1446" s="275"/>
      <c r="B1446" s="864"/>
      <c r="C1446" s="886"/>
      <c r="D1446" s="892" t="s">
        <v>191</v>
      </c>
      <c r="E1446" s="899"/>
      <c r="F1446" s="865"/>
      <c r="G1446" s="910"/>
      <c r="H1446" s="910"/>
      <c r="I1446" s="910"/>
      <c r="J1446" s="932"/>
      <c r="K1446" s="965"/>
      <c r="L1446" s="932"/>
      <c r="M1446" s="923"/>
      <c r="N1446" s="939">
        <v>300</v>
      </c>
      <c r="O1446" s="939">
        <v>299.99</v>
      </c>
      <c r="P1446" s="939"/>
      <c r="Q1446" s="1053">
        <v>1628112.8049999997</v>
      </c>
      <c r="R1446" s="866"/>
      <c r="S1446" s="952"/>
    </row>
    <row r="1447" spans="1:19" ht="15">
      <c r="A1447" s="275"/>
      <c r="B1447" s="864"/>
      <c r="C1447" s="883" t="s">
        <v>1216</v>
      </c>
      <c r="D1447" s="868"/>
      <c r="E1447" s="901"/>
      <c r="F1447" s="868"/>
      <c r="G1447" s="912"/>
      <c r="H1447" s="912"/>
      <c r="I1447" s="912"/>
      <c r="J1447" s="933"/>
      <c r="K1447" s="964"/>
      <c r="L1447" s="933"/>
      <c r="M1447" s="922"/>
      <c r="N1447" s="940">
        <v>300</v>
      </c>
      <c r="O1447" s="940">
        <v>299.99</v>
      </c>
      <c r="P1447" s="940"/>
      <c r="Q1447" s="1054">
        <v>1628112.8049999997</v>
      </c>
      <c r="R1447" s="869"/>
      <c r="S1447" s="951"/>
    </row>
    <row r="1448" spans="1:19" ht="14.25">
      <c r="A1448" s="275"/>
      <c r="B1448" s="864"/>
      <c r="C1448" s="884" t="s">
        <v>840</v>
      </c>
      <c r="D1448" s="867" t="s">
        <v>167</v>
      </c>
      <c r="E1448" s="898" t="s">
        <v>1217</v>
      </c>
      <c r="F1448" s="867"/>
      <c r="G1448" s="909" t="s">
        <v>237</v>
      </c>
      <c r="H1448" s="910" t="s">
        <v>237</v>
      </c>
      <c r="I1448" s="909" t="s">
        <v>176</v>
      </c>
      <c r="J1448" s="932" t="s">
        <v>172</v>
      </c>
      <c r="K1448" s="962" t="s">
        <v>173</v>
      </c>
      <c r="L1448" s="932" t="s">
        <v>12</v>
      </c>
      <c r="M1448" s="920" t="s">
        <v>1218</v>
      </c>
      <c r="N1448" s="939">
        <v>41.75</v>
      </c>
      <c r="O1448" s="939">
        <v>37.5</v>
      </c>
      <c r="P1448" s="939"/>
      <c r="Q1448" s="1053">
        <v>41145.498999999996</v>
      </c>
      <c r="R1448" s="866"/>
      <c r="S1448" s="952"/>
    </row>
    <row r="1449" spans="1:19" ht="14.25">
      <c r="A1449" s="275"/>
      <c r="B1449" s="864"/>
      <c r="C1449" s="884"/>
      <c r="D1449" s="865"/>
      <c r="E1449" s="895"/>
      <c r="F1449" s="865"/>
      <c r="G1449" s="909"/>
      <c r="H1449" s="910"/>
      <c r="I1449" s="909"/>
      <c r="J1449" s="932"/>
      <c r="K1449" s="962"/>
      <c r="L1449" s="932"/>
      <c r="M1449" s="920"/>
      <c r="N1449" s="939"/>
      <c r="O1449" s="939"/>
      <c r="P1449" s="939"/>
      <c r="Q1449" s="1053"/>
      <c r="R1449" s="866" t="s">
        <v>649</v>
      </c>
      <c r="S1449" s="952">
        <v>9901833</v>
      </c>
    </row>
    <row r="1450" spans="1:19" ht="14.25">
      <c r="A1450" s="275"/>
      <c r="B1450" s="864"/>
      <c r="C1450" s="884"/>
      <c r="D1450" s="865"/>
      <c r="E1450" s="896"/>
      <c r="F1450" s="865"/>
      <c r="G1450" s="911"/>
      <c r="H1450" s="910"/>
      <c r="I1450" s="911"/>
      <c r="J1450" s="932"/>
      <c r="K1450" s="963"/>
      <c r="L1450" s="932"/>
      <c r="M1450" s="921"/>
      <c r="N1450" s="939"/>
      <c r="O1450" s="939"/>
      <c r="P1450" s="939"/>
      <c r="Q1450" s="1053"/>
      <c r="R1450" s="866" t="s">
        <v>178</v>
      </c>
      <c r="S1450" s="952">
        <v>290362</v>
      </c>
    </row>
    <row r="1451" spans="1:19" ht="15">
      <c r="A1451" s="275"/>
      <c r="B1451" s="864"/>
      <c r="C1451" s="884"/>
      <c r="D1451" s="865"/>
      <c r="E1451" s="897" t="s">
        <v>1219</v>
      </c>
      <c r="F1451" s="868"/>
      <c r="G1451" s="912"/>
      <c r="H1451" s="912"/>
      <c r="I1451" s="912"/>
      <c r="J1451" s="933"/>
      <c r="K1451" s="964"/>
      <c r="L1451" s="933"/>
      <c r="M1451" s="922"/>
      <c r="N1451" s="940">
        <v>41.75</v>
      </c>
      <c r="O1451" s="940">
        <v>37.5</v>
      </c>
      <c r="P1451" s="940">
        <v>40</v>
      </c>
      <c r="Q1451" s="1054">
        <v>41145.498999999996</v>
      </c>
      <c r="R1451" s="869"/>
      <c r="S1451" s="951"/>
    </row>
    <row r="1452" spans="1:19" ht="14.25">
      <c r="A1452" s="275"/>
      <c r="B1452" s="864"/>
      <c r="C1452" s="884"/>
      <c r="D1452" s="865"/>
      <c r="E1452" s="898" t="s">
        <v>1795</v>
      </c>
      <c r="F1452" s="867"/>
      <c r="G1452" s="909" t="s">
        <v>170</v>
      </c>
      <c r="H1452" s="910" t="s">
        <v>170</v>
      </c>
      <c r="I1452" s="909" t="s">
        <v>171</v>
      </c>
      <c r="J1452" s="932" t="s">
        <v>172</v>
      </c>
      <c r="K1452" s="962" t="s">
        <v>173</v>
      </c>
      <c r="L1452" s="932" t="s">
        <v>12</v>
      </c>
      <c r="M1452" s="920" t="s">
        <v>1218</v>
      </c>
      <c r="N1452" s="939">
        <v>0.79999999999999993</v>
      </c>
      <c r="O1452" s="939">
        <v>0.75</v>
      </c>
      <c r="P1452" s="939"/>
      <c r="Q1452" s="1053">
        <v>0</v>
      </c>
      <c r="R1452" s="866"/>
      <c r="S1452" s="952"/>
    </row>
    <row r="1453" spans="1:19" ht="14.25">
      <c r="A1453" s="275"/>
      <c r="B1453" s="864"/>
      <c r="C1453" s="884"/>
      <c r="D1453" s="865"/>
      <c r="E1453" s="896"/>
      <c r="F1453" s="865"/>
      <c r="G1453" s="911"/>
      <c r="H1453" s="910"/>
      <c r="I1453" s="911"/>
      <c r="J1453" s="932"/>
      <c r="K1453" s="963"/>
      <c r="L1453" s="932"/>
      <c r="M1453" s="921"/>
      <c r="N1453" s="939"/>
      <c r="O1453" s="939"/>
      <c r="P1453" s="939"/>
      <c r="Q1453" s="1053"/>
      <c r="R1453" s="866" t="s">
        <v>178</v>
      </c>
      <c r="S1453" s="952">
        <v>52</v>
      </c>
    </row>
    <row r="1454" spans="1:19" ht="15">
      <c r="A1454" s="275"/>
      <c r="B1454" s="864"/>
      <c r="C1454" s="884"/>
      <c r="D1454" s="865"/>
      <c r="E1454" s="897" t="s">
        <v>1796</v>
      </c>
      <c r="F1454" s="868"/>
      <c r="G1454" s="912"/>
      <c r="H1454" s="912"/>
      <c r="I1454" s="912"/>
      <c r="J1454" s="933"/>
      <c r="K1454" s="964"/>
      <c r="L1454" s="933"/>
      <c r="M1454" s="922"/>
      <c r="N1454" s="940">
        <v>0.79999999999999993</v>
      </c>
      <c r="O1454" s="940">
        <v>0.75</v>
      </c>
      <c r="P1454" s="940">
        <v>0</v>
      </c>
      <c r="Q1454" s="1054">
        <v>0</v>
      </c>
      <c r="R1454" s="869"/>
      <c r="S1454" s="951"/>
    </row>
    <row r="1455" spans="1:19" ht="14.25">
      <c r="A1455" s="275"/>
      <c r="B1455" s="864"/>
      <c r="C1455" s="884"/>
      <c r="D1455" s="865"/>
      <c r="E1455" s="898" t="s">
        <v>1797</v>
      </c>
      <c r="F1455" s="867"/>
      <c r="G1455" s="909" t="s">
        <v>170</v>
      </c>
      <c r="H1455" s="910" t="s">
        <v>170</v>
      </c>
      <c r="I1455" s="909" t="s">
        <v>171</v>
      </c>
      <c r="J1455" s="932" t="s">
        <v>172</v>
      </c>
      <c r="K1455" s="962" t="s">
        <v>177</v>
      </c>
      <c r="L1455" s="932" t="s">
        <v>12</v>
      </c>
      <c r="M1455" s="920" t="s">
        <v>1218</v>
      </c>
      <c r="N1455" s="939">
        <v>0.79999999999999993</v>
      </c>
      <c r="O1455" s="939">
        <v>0.75</v>
      </c>
      <c r="P1455" s="939"/>
      <c r="Q1455" s="1053">
        <v>0</v>
      </c>
      <c r="R1455" s="866"/>
      <c r="S1455" s="952"/>
    </row>
    <row r="1456" spans="1:19" ht="14.25">
      <c r="A1456" s="275"/>
      <c r="B1456" s="864"/>
      <c r="C1456" s="884"/>
      <c r="D1456" s="865"/>
      <c r="E1456" s="896"/>
      <c r="F1456" s="865"/>
      <c r="G1456" s="911"/>
      <c r="H1456" s="910"/>
      <c r="I1456" s="911"/>
      <c r="J1456" s="932"/>
      <c r="K1456" s="963"/>
      <c r="L1456" s="932"/>
      <c r="M1456" s="921"/>
      <c r="N1456" s="939"/>
      <c r="O1456" s="939"/>
      <c r="P1456" s="939"/>
      <c r="Q1456" s="1053"/>
      <c r="R1456" s="866" t="s">
        <v>178</v>
      </c>
      <c r="S1456" s="952">
        <v>48</v>
      </c>
    </row>
    <row r="1457" spans="1:19" ht="15">
      <c r="A1457" s="275"/>
      <c r="B1457" s="864"/>
      <c r="C1457" s="884"/>
      <c r="D1457" s="865"/>
      <c r="E1457" s="897" t="s">
        <v>1798</v>
      </c>
      <c r="F1457" s="868"/>
      <c r="G1457" s="912"/>
      <c r="H1457" s="912"/>
      <c r="I1457" s="912"/>
      <c r="J1457" s="933"/>
      <c r="K1457" s="964"/>
      <c r="L1457" s="933"/>
      <c r="M1457" s="922"/>
      <c r="N1457" s="940">
        <v>0.79999999999999993</v>
      </c>
      <c r="O1457" s="940">
        <v>0.75</v>
      </c>
      <c r="P1457" s="940">
        <v>0</v>
      </c>
      <c r="Q1457" s="1054">
        <v>0</v>
      </c>
      <c r="R1457" s="869"/>
      <c r="S1457" s="951"/>
    </row>
    <row r="1458" spans="1:19" ht="15">
      <c r="A1458" s="275"/>
      <c r="B1458" s="864"/>
      <c r="C1458" s="886"/>
      <c r="D1458" s="892" t="s">
        <v>191</v>
      </c>
      <c r="E1458" s="899"/>
      <c r="F1458" s="865"/>
      <c r="G1458" s="910"/>
      <c r="H1458" s="910"/>
      <c r="I1458" s="910"/>
      <c r="J1458" s="932"/>
      <c r="K1458" s="965"/>
      <c r="L1458" s="932"/>
      <c r="M1458" s="923"/>
      <c r="N1458" s="939">
        <v>43.35000000000008</v>
      </c>
      <c r="O1458" s="939">
        <v>39</v>
      </c>
      <c r="P1458" s="939"/>
      <c r="Q1458" s="1053">
        <v>41145.498999999996</v>
      </c>
      <c r="R1458" s="866"/>
      <c r="S1458" s="952"/>
    </row>
    <row r="1459" spans="1:19" ht="30">
      <c r="A1459" s="275"/>
      <c r="B1459" s="864"/>
      <c r="C1459" s="883" t="s">
        <v>844</v>
      </c>
      <c r="D1459" s="868"/>
      <c r="E1459" s="901"/>
      <c r="F1459" s="868"/>
      <c r="G1459" s="912"/>
      <c r="H1459" s="912"/>
      <c r="I1459" s="912"/>
      <c r="J1459" s="933"/>
      <c r="K1459" s="964"/>
      <c r="L1459" s="933"/>
      <c r="M1459" s="922"/>
      <c r="N1459" s="940">
        <v>43.35000000000008</v>
      </c>
      <c r="O1459" s="940">
        <v>39</v>
      </c>
      <c r="P1459" s="940"/>
      <c r="Q1459" s="1054">
        <v>41145.498999999996</v>
      </c>
      <c r="R1459" s="869"/>
      <c r="S1459" s="951"/>
    </row>
    <row r="1460" spans="1:19" s="553" customFormat="1" ht="25.5">
      <c r="A1460" s="277"/>
      <c r="B1460" s="1061"/>
      <c r="C1460" s="1062" t="s">
        <v>1984</v>
      </c>
      <c r="D1460" s="1063" t="s">
        <v>192</v>
      </c>
      <c r="E1460" s="1064" t="s">
        <v>1010</v>
      </c>
      <c r="F1460" s="1063" t="s">
        <v>1011</v>
      </c>
      <c r="G1460" s="1065" t="s">
        <v>194</v>
      </c>
      <c r="H1460" s="1066" t="s">
        <v>194</v>
      </c>
      <c r="I1460" s="1065" t="s">
        <v>176</v>
      </c>
      <c r="J1460" s="1066" t="s">
        <v>172</v>
      </c>
      <c r="K1460" s="1067" t="s">
        <v>173</v>
      </c>
      <c r="L1460" s="1066" t="s">
        <v>965</v>
      </c>
      <c r="M1460" s="1068" t="s">
        <v>1012</v>
      </c>
      <c r="N1460" s="939">
        <v>1.6499999999999997</v>
      </c>
      <c r="O1460" s="939">
        <v>1.2</v>
      </c>
      <c r="P1460" s="939"/>
      <c r="Q1460" s="1049">
        <v>8637.0139999999992</v>
      </c>
      <c r="R1460" s="1069"/>
      <c r="S1460" s="1070"/>
    </row>
    <row r="1461" spans="1:19" ht="15">
      <c r="A1461" s="275"/>
      <c r="B1461" s="864"/>
      <c r="C1461" s="884"/>
      <c r="D1461" s="865"/>
      <c r="E1461" s="897" t="s">
        <v>1013</v>
      </c>
      <c r="F1461" s="868"/>
      <c r="G1461" s="912"/>
      <c r="H1461" s="912"/>
      <c r="I1461" s="912"/>
      <c r="J1461" s="933"/>
      <c r="K1461" s="964"/>
      <c r="L1461" s="933"/>
      <c r="M1461" s="922"/>
      <c r="N1461" s="940">
        <v>1.6499999999999997</v>
      </c>
      <c r="O1461" s="940">
        <v>1.2</v>
      </c>
      <c r="P1461" s="940">
        <v>1.0980000000000001</v>
      </c>
      <c r="Q1461" s="1054">
        <v>8637.0139999999992</v>
      </c>
      <c r="R1461" s="869"/>
      <c r="S1461" s="951"/>
    </row>
    <row r="1462" spans="1:19" ht="15">
      <c r="A1462" s="275"/>
      <c r="B1462" s="864"/>
      <c r="C1462" s="886"/>
      <c r="D1462" s="892" t="s">
        <v>204</v>
      </c>
      <c r="E1462" s="899"/>
      <c r="F1462" s="865"/>
      <c r="G1462" s="910"/>
      <c r="H1462" s="910"/>
      <c r="I1462" s="910"/>
      <c r="J1462" s="932"/>
      <c r="K1462" s="965"/>
      <c r="L1462" s="932"/>
      <c r="M1462" s="923"/>
      <c r="N1462" s="939">
        <v>1.6499999999999997</v>
      </c>
      <c r="O1462" s="939">
        <v>1.2</v>
      </c>
      <c r="P1462" s="939"/>
      <c r="Q1462" s="1053">
        <v>8637.0139999999992</v>
      </c>
      <c r="R1462" s="866"/>
      <c r="S1462" s="952"/>
    </row>
    <row r="1463" spans="1:19" ht="30">
      <c r="A1463" s="275"/>
      <c r="B1463" s="864"/>
      <c r="C1463" s="883" t="s">
        <v>1985</v>
      </c>
      <c r="D1463" s="868"/>
      <c r="E1463" s="901"/>
      <c r="F1463" s="868"/>
      <c r="G1463" s="912"/>
      <c r="H1463" s="912"/>
      <c r="I1463" s="912"/>
      <c r="J1463" s="933"/>
      <c r="K1463" s="964"/>
      <c r="L1463" s="933"/>
      <c r="M1463" s="922"/>
      <c r="N1463" s="940">
        <v>1.6499999999999997</v>
      </c>
      <c r="O1463" s="940">
        <v>1.2</v>
      </c>
      <c r="P1463" s="940"/>
      <c r="Q1463" s="1054">
        <v>8637.0139999999992</v>
      </c>
      <c r="R1463" s="869"/>
      <c r="S1463" s="951"/>
    </row>
    <row r="1464" spans="1:19" ht="14.25">
      <c r="A1464" s="275"/>
      <c r="B1464" s="864"/>
      <c r="C1464" s="884" t="s">
        <v>1986</v>
      </c>
      <c r="D1464" s="867" t="s">
        <v>192</v>
      </c>
      <c r="E1464" s="900" t="s">
        <v>981</v>
      </c>
      <c r="F1464" s="867" t="s">
        <v>219</v>
      </c>
      <c r="G1464" s="911" t="s">
        <v>194</v>
      </c>
      <c r="H1464" s="910" t="s">
        <v>194</v>
      </c>
      <c r="I1464" s="911" t="s">
        <v>171</v>
      </c>
      <c r="J1464" s="932" t="s">
        <v>172</v>
      </c>
      <c r="K1464" s="963" t="s">
        <v>173</v>
      </c>
      <c r="L1464" s="932" t="s">
        <v>982</v>
      </c>
      <c r="M1464" s="921" t="s">
        <v>983</v>
      </c>
      <c r="N1464" s="939">
        <v>0.6</v>
      </c>
      <c r="O1464" s="939">
        <v>0.18400000000000002</v>
      </c>
      <c r="P1464" s="939"/>
      <c r="Q1464" s="1053">
        <v>696.85900000000015</v>
      </c>
      <c r="R1464" s="866"/>
      <c r="S1464" s="952"/>
    </row>
    <row r="1465" spans="1:19" ht="15">
      <c r="A1465" s="275"/>
      <c r="B1465" s="864"/>
      <c r="C1465" s="884"/>
      <c r="D1465" s="865"/>
      <c r="E1465" s="897" t="s">
        <v>984</v>
      </c>
      <c r="F1465" s="868"/>
      <c r="G1465" s="912"/>
      <c r="H1465" s="912"/>
      <c r="I1465" s="912"/>
      <c r="J1465" s="933"/>
      <c r="K1465" s="964"/>
      <c r="L1465" s="933"/>
      <c r="M1465" s="922"/>
      <c r="N1465" s="940">
        <v>0.6</v>
      </c>
      <c r="O1465" s="940">
        <v>0.18400000000000002</v>
      </c>
      <c r="P1465" s="940">
        <v>0.184</v>
      </c>
      <c r="Q1465" s="1054">
        <v>696.85900000000015</v>
      </c>
      <c r="R1465" s="869"/>
      <c r="S1465" s="951"/>
    </row>
    <row r="1466" spans="1:19" ht="15">
      <c r="A1466" s="275"/>
      <c r="B1466" s="864"/>
      <c r="C1466" s="886"/>
      <c r="D1466" s="892" t="s">
        <v>204</v>
      </c>
      <c r="E1466" s="899"/>
      <c r="F1466" s="865"/>
      <c r="G1466" s="910"/>
      <c r="H1466" s="910"/>
      <c r="I1466" s="910"/>
      <c r="J1466" s="932"/>
      <c r="K1466" s="965"/>
      <c r="L1466" s="932"/>
      <c r="M1466" s="923"/>
      <c r="N1466" s="939">
        <v>0.6</v>
      </c>
      <c r="O1466" s="939">
        <v>0.18400000000000002</v>
      </c>
      <c r="P1466" s="939"/>
      <c r="Q1466" s="1053">
        <v>696.85900000000015</v>
      </c>
      <c r="R1466" s="866"/>
      <c r="S1466" s="952"/>
    </row>
    <row r="1467" spans="1:19" ht="30">
      <c r="A1467" s="275"/>
      <c r="B1467" s="864"/>
      <c r="C1467" s="883" t="s">
        <v>1987</v>
      </c>
      <c r="D1467" s="868"/>
      <c r="E1467" s="901"/>
      <c r="F1467" s="868"/>
      <c r="G1467" s="912"/>
      <c r="H1467" s="912"/>
      <c r="I1467" s="912"/>
      <c r="J1467" s="933"/>
      <c r="K1467" s="964"/>
      <c r="L1467" s="933"/>
      <c r="M1467" s="922"/>
      <c r="N1467" s="940">
        <v>0.6</v>
      </c>
      <c r="O1467" s="940">
        <v>0.18400000000000002</v>
      </c>
      <c r="P1467" s="940"/>
      <c r="Q1467" s="1054">
        <v>696.85900000000015</v>
      </c>
      <c r="R1467" s="869"/>
      <c r="S1467" s="951"/>
    </row>
    <row r="1468" spans="1:19" ht="14.25">
      <c r="A1468" s="275"/>
      <c r="B1468" s="864"/>
      <c r="C1468" s="884" t="s">
        <v>1988</v>
      </c>
      <c r="D1468" s="867" t="s">
        <v>192</v>
      </c>
      <c r="E1468" s="900" t="s">
        <v>1082</v>
      </c>
      <c r="F1468" s="867" t="s">
        <v>207</v>
      </c>
      <c r="G1468" s="911" t="s">
        <v>194</v>
      </c>
      <c r="H1468" s="910" t="s">
        <v>194</v>
      </c>
      <c r="I1468" s="911" t="s">
        <v>176</v>
      </c>
      <c r="J1468" s="932" t="s">
        <v>172</v>
      </c>
      <c r="K1468" s="963" t="s">
        <v>173</v>
      </c>
      <c r="L1468" s="932" t="s">
        <v>982</v>
      </c>
      <c r="M1468" s="921" t="s">
        <v>983</v>
      </c>
      <c r="N1468" s="939">
        <v>1.2</v>
      </c>
      <c r="O1468" s="939">
        <v>1.0199999999999998</v>
      </c>
      <c r="P1468" s="939"/>
      <c r="Q1468" s="1053">
        <v>5314.2090000000007</v>
      </c>
      <c r="R1468" s="866"/>
      <c r="S1468" s="952"/>
    </row>
    <row r="1469" spans="1:19" ht="15">
      <c r="A1469" s="275"/>
      <c r="B1469" s="864"/>
      <c r="C1469" s="884"/>
      <c r="D1469" s="865"/>
      <c r="E1469" s="897" t="s">
        <v>1083</v>
      </c>
      <c r="F1469" s="868"/>
      <c r="G1469" s="912"/>
      <c r="H1469" s="912"/>
      <c r="I1469" s="912"/>
      <c r="J1469" s="933"/>
      <c r="K1469" s="964"/>
      <c r="L1469" s="933"/>
      <c r="M1469" s="922"/>
      <c r="N1469" s="940">
        <v>1.2</v>
      </c>
      <c r="O1469" s="940">
        <v>1.0199999999999998</v>
      </c>
      <c r="P1469" s="940">
        <v>1.1779999999999999</v>
      </c>
      <c r="Q1469" s="1054">
        <v>5314.2090000000007</v>
      </c>
      <c r="R1469" s="869"/>
      <c r="S1469" s="951"/>
    </row>
    <row r="1470" spans="1:19" ht="14.25">
      <c r="A1470" s="275"/>
      <c r="B1470" s="864"/>
      <c r="C1470" s="884"/>
      <c r="D1470" s="865"/>
      <c r="E1470" s="900" t="s">
        <v>1084</v>
      </c>
      <c r="F1470" s="867" t="s">
        <v>207</v>
      </c>
      <c r="G1470" s="911" t="s">
        <v>194</v>
      </c>
      <c r="H1470" s="910" t="s">
        <v>194</v>
      </c>
      <c r="I1470" s="911" t="s">
        <v>176</v>
      </c>
      <c r="J1470" s="932" t="s">
        <v>172</v>
      </c>
      <c r="K1470" s="963" t="s">
        <v>173</v>
      </c>
      <c r="L1470" s="932" t="s">
        <v>982</v>
      </c>
      <c r="M1470" s="921" t="s">
        <v>983</v>
      </c>
      <c r="N1470" s="939">
        <v>1.6999999999999995</v>
      </c>
      <c r="O1470" s="939">
        <v>1.4960000000000002</v>
      </c>
      <c r="P1470" s="939"/>
      <c r="Q1470" s="1053">
        <v>9552.9439999999995</v>
      </c>
      <c r="R1470" s="866"/>
      <c r="S1470" s="952"/>
    </row>
    <row r="1471" spans="1:19" ht="15">
      <c r="A1471" s="275"/>
      <c r="B1471" s="864"/>
      <c r="C1471" s="884"/>
      <c r="D1471" s="865"/>
      <c r="E1471" s="897" t="s">
        <v>1085</v>
      </c>
      <c r="F1471" s="868"/>
      <c r="G1471" s="912"/>
      <c r="H1471" s="912"/>
      <c r="I1471" s="912"/>
      <c r="J1471" s="933"/>
      <c r="K1471" s="964"/>
      <c r="L1471" s="933"/>
      <c r="M1471" s="922"/>
      <c r="N1471" s="940">
        <v>1.6999999999999995</v>
      </c>
      <c r="O1471" s="940">
        <v>1.4960000000000002</v>
      </c>
      <c r="P1471" s="940">
        <v>1.7430000000000001</v>
      </c>
      <c r="Q1471" s="1054">
        <v>9552.9439999999995</v>
      </c>
      <c r="R1471" s="869"/>
      <c r="S1471" s="951"/>
    </row>
    <row r="1472" spans="1:19" ht="15">
      <c r="A1472" s="275"/>
      <c r="B1472" s="864"/>
      <c r="C1472" s="886"/>
      <c r="D1472" s="892" t="s">
        <v>204</v>
      </c>
      <c r="E1472" s="899"/>
      <c r="F1472" s="865"/>
      <c r="G1472" s="910"/>
      <c r="H1472" s="910"/>
      <c r="I1472" s="910"/>
      <c r="J1472" s="932"/>
      <c r="K1472" s="965"/>
      <c r="L1472" s="932"/>
      <c r="M1472" s="923"/>
      <c r="N1472" s="939">
        <v>2.8999999999999995</v>
      </c>
      <c r="O1472" s="939">
        <v>2.516</v>
      </c>
      <c r="P1472" s="939"/>
      <c r="Q1472" s="1053">
        <v>14867.153</v>
      </c>
      <c r="R1472" s="866"/>
      <c r="S1472" s="952"/>
    </row>
    <row r="1473" spans="1:19" ht="15">
      <c r="A1473" s="275"/>
      <c r="B1473" s="864"/>
      <c r="C1473" s="883" t="s">
        <v>1989</v>
      </c>
      <c r="D1473" s="868"/>
      <c r="E1473" s="901"/>
      <c r="F1473" s="868"/>
      <c r="G1473" s="912"/>
      <c r="H1473" s="912"/>
      <c r="I1473" s="912"/>
      <c r="J1473" s="933"/>
      <c r="K1473" s="964"/>
      <c r="L1473" s="933"/>
      <c r="M1473" s="922"/>
      <c r="N1473" s="940">
        <v>2.8999999999999995</v>
      </c>
      <c r="O1473" s="940">
        <v>2.516</v>
      </c>
      <c r="P1473" s="940"/>
      <c r="Q1473" s="1054">
        <v>14867.153</v>
      </c>
      <c r="R1473" s="869"/>
      <c r="S1473" s="951"/>
    </row>
    <row r="1474" spans="1:19" ht="14.25">
      <c r="A1474" s="275"/>
      <c r="B1474" s="864"/>
      <c r="C1474" s="884" t="s">
        <v>1990</v>
      </c>
      <c r="D1474" s="867" t="s">
        <v>192</v>
      </c>
      <c r="E1474" s="898" t="s">
        <v>1991</v>
      </c>
      <c r="F1474" s="867" t="s">
        <v>1992</v>
      </c>
      <c r="G1474" s="909" t="s">
        <v>194</v>
      </c>
      <c r="H1474" s="910" t="s">
        <v>194</v>
      </c>
      <c r="I1474" s="909" t="s">
        <v>176</v>
      </c>
      <c r="J1474" s="932" t="s">
        <v>238</v>
      </c>
      <c r="K1474" s="962" t="s">
        <v>173</v>
      </c>
      <c r="L1474" s="932" t="s">
        <v>982</v>
      </c>
      <c r="M1474" s="920" t="s">
        <v>983</v>
      </c>
      <c r="N1474" s="939">
        <v>9.6</v>
      </c>
      <c r="O1474" s="939">
        <v>9.2300000000000022</v>
      </c>
      <c r="P1474" s="939"/>
      <c r="Q1474" s="1053">
        <v>69381.706999999995</v>
      </c>
      <c r="R1474" s="866"/>
      <c r="S1474" s="952"/>
    </row>
    <row r="1475" spans="1:19" ht="14.25">
      <c r="A1475" s="275"/>
      <c r="B1475" s="864"/>
      <c r="C1475" s="884"/>
      <c r="D1475" s="865"/>
      <c r="E1475" s="896"/>
      <c r="F1475" s="867" t="s">
        <v>1993</v>
      </c>
      <c r="G1475" s="911" t="s">
        <v>194</v>
      </c>
      <c r="H1475" s="910" t="s">
        <v>194</v>
      </c>
      <c r="I1475" s="911" t="s">
        <v>176</v>
      </c>
      <c r="J1475" s="932" t="s">
        <v>238</v>
      </c>
      <c r="K1475" s="963" t="s">
        <v>173</v>
      </c>
      <c r="L1475" s="932" t="s">
        <v>982</v>
      </c>
      <c r="M1475" s="921" t="s">
        <v>983</v>
      </c>
      <c r="N1475" s="939">
        <v>9.6</v>
      </c>
      <c r="O1475" s="939">
        <v>9.1999999999999993</v>
      </c>
      <c r="P1475" s="939"/>
      <c r="Q1475" s="1053">
        <v>69332.580999999991</v>
      </c>
      <c r="R1475" s="866"/>
      <c r="S1475" s="952"/>
    </row>
    <row r="1476" spans="1:19" ht="15">
      <c r="A1476" s="275"/>
      <c r="B1476" s="864"/>
      <c r="C1476" s="884"/>
      <c r="D1476" s="865"/>
      <c r="E1476" s="897" t="s">
        <v>1994</v>
      </c>
      <c r="F1476" s="868"/>
      <c r="G1476" s="912"/>
      <c r="H1476" s="912"/>
      <c r="I1476" s="912"/>
      <c r="J1476" s="933"/>
      <c r="K1476" s="964"/>
      <c r="L1476" s="933"/>
      <c r="M1476" s="922"/>
      <c r="N1476" s="940">
        <v>19.200000000000006</v>
      </c>
      <c r="O1476" s="940">
        <v>18.429999999999993</v>
      </c>
      <c r="P1476" s="940">
        <v>19.3</v>
      </c>
      <c r="Q1476" s="1054">
        <v>138714.28799999997</v>
      </c>
      <c r="R1476" s="869"/>
      <c r="S1476" s="951"/>
    </row>
    <row r="1477" spans="1:19" ht="15">
      <c r="A1477" s="275"/>
      <c r="B1477" s="864"/>
      <c r="C1477" s="886"/>
      <c r="D1477" s="892" t="s">
        <v>204</v>
      </c>
      <c r="E1477" s="899"/>
      <c r="F1477" s="865"/>
      <c r="G1477" s="910"/>
      <c r="H1477" s="910"/>
      <c r="I1477" s="910"/>
      <c r="J1477" s="932"/>
      <c r="K1477" s="965"/>
      <c r="L1477" s="932"/>
      <c r="M1477" s="923"/>
      <c r="N1477" s="939">
        <v>19.200000000000006</v>
      </c>
      <c r="O1477" s="939">
        <v>18.429999999999993</v>
      </c>
      <c r="P1477" s="939"/>
      <c r="Q1477" s="1053">
        <v>138714.28799999997</v>
      </c>
      <c r="R1477" s="866"/>
      <c r="S1477" s="952"/>
    </row>
    <row r="1478" spans="1:19" ht="15">
      <c r="A1478" s="275"/>
      <c r="B1478" s="864"/>
      <c r="C1478" s="883" t="s">
        <v>1995</v>
      </c>
      <c r="D1478" s="868"/>
      <c r="E1478" s="901"/>
      <c r="F1478" s="868"/>
      <c r="G1478" s="912"/>
      <c r="H1478" s="912"/>
      <c r="I1478" s="912"/>
      <c r="J1478" s="933"/>
      <c r="K1478" s="964"/>
      <c r="L1478" s="933"/>
      <c r="M1478" s="922"/>
      <c r="N1478" s="940">
        <v>19.200000000000006</v>
      </c>
      <c r="O1478" s="940">
        <v>18.429999999999993</v>
      </c>
      <c r="P1478" s="940"/>
      <c r="Q1478" s="1054">
        <v>138714.28799999997</v>
      </c>
      <c r="R1478" s="869"/>
      <c r="S1478" s="951"/>
    </row>
    <row r="1479" spans="1:19" ht="28.5">
      <c r="A1479" s="275"/>
      <c r="B1479" s="864"/>
      <c r="C1479" s="884" t="s">
        <v>1907</v>
      </c>
      <c r="D1479" s="867" t="s">
        <v>167</v>
      </c>
      <c r="E1479" s="898" t="s">
        <v>1000</v>
      </c>
      <c r="F1479" s="867"/>
      <c r="G1479" s="909" t="s">
        <v>170</v>
      </c>
      <c r="H1479" s="910" t="s">
        <v>170</v>
      </c>
      <c r="I1479" s="909" t="s">
        <v>176</v>
      </c>
      <c r="J1479" s="932" t="s">
        <v>172</v>
      </c>
      <c r="K1479" s="962" t="s">
        <v>177</v>
      </c>
      <c r="L1479" s="932" t="s">
        <v>949</v>
      </c>
      <c r="M1479" s="920" t="s">
        <v>1001</v>
      </c>
      <c r="N1479" s="939">
        <v>2.0500000000000003</v>
      </c>
      <c r="O1479" s="939">
        <v>1.5</v>
      </c>
      <c r="P1479" s="939"/>
      <c r="Q1479" s="1053">
        <v>117.7</v>
      </c>
      <c r="R1479" s="866"/>
      <c r="S1479" s="952"/>
    </row>
    <row r="1480" spans="1:19" ht="14.25">
      <c r="A1480" s="275"/>
      <c r="B1480" s="864"/>
      <c r="C1480" s="884"/>
      <c r="D1480" s="865"/>
      <c r="E1480" s="896"/>
      <c r="F1480" s="865"/>
      <c r="G1480" s="911"/>
      <c r="H1480" s="910"/>
      <c r="I1480" s="911"/>
      <c r="J1480" s="932"/>
      <c r="K1480" s="963"/>
      <c r="L1480" s="932"/>
      <c r="M1480" s="921"/>
      <c r="N1480" s="939"/>
      <c r="O1480" s="939"/>
      <c r="P1480" s="939"/>
      <c r="Q1480" s="1053"/>
      <c r="R1480" s="866" t="s">
        <v>178</v>
      </c>
      <c r="S1480" s="952">
        <v>8475</v>
      </c>
    </row>
    <row r="1481" spans="1:19" ht="15">
      <c r="A1481" s="275"/>
      <c r="B1481" s="864"/>
      <c r="C1481" s="884"/>
      <c r="D1481" s="865"/>
      <c r="E1481" s="897" t="s">
        <v>1002</v>
      </c>
      <c r="F1481" s="868"/>
      <c r="G1481" s="912"/>
      <c r="H1481" s="912"/>
      <c r="I1481" s="912"/>
      <c r="J1481" s="933"/>
      <c r="K1481" s="964"/>
      <c r="L1481" s="933"/>
      <c r="M1481" s="922"/>
      <c r="N1481" s="940">
        <v>2.0500000000000003</v>
      </c>
      <c r="O1481" s="940">
        <v>1.5</v>
      </c>
      <c r="P1481" s="940">
        <v>1.5</v>
      </c>
      <c r="Q1481" s="1054">
        <v>117.7</v>
      </c>
      <c r="R1481" s="869"/>
      <c r="S1481" s="951"/>
    </row>
    <row r="1482" spans="1:19" ht="15">
      <c r="A1482" s="275"/>
      <c r="B1482" s="864"/>
      <c r="C1482" s="886"/>
      <c r="D1482" s="892" t="s">
        <v>191</v>
      </c>
      <c r="E1482" s="899"/>
      <c r="F1482" s="865"/>
      <c r="G1482" s="910"/>
      <c r="H1482" s="910"/>
      <c r="I1482" s="910"/>
      <c r="J1482" s="932"/>
      <c r="K1482" s="965"/>
      <c r="L1482" s="932"/>
      <c r="M1482" s="923"/>
      <c r="N1482" s="939">
        <v>2.0500000000000003</v>
      </c>
      <c r="O1482" s="939">
        <v>1.5</v>
      </c>
      <c r="P1482" s="939"/>
      <c r="Q1482" s="1053">
        <v>117.7</v>
      </c>
      <c r="R1482" s="866"/>
      <c r="S1482" s="952"/>
    </row>
    <row r="1483" spans="1:19" ht="30">
      <c r="A1483" s="275"/>
      <c r="B1483" s="864"/>
      <c r="C1483" s="883" t="s">
        <v>1908</v>
      </c>
      <c r="D1483" s="868"/>
      <c r="E1483" s="901"/>
      <c r="F1483" s="868"/>
      <c r="G1483" s="912"/>
      <c r="H1483" s="912"/>
      <c r="I1483" s="912"/>
      <c r="J1483" s="933"/>
      <c r="K1483" s="964"/>
      <c r="L1483" s="933"/>
      <c r="M1483" s="922"/>
      <c r="N1483" s="940">
        <v>2.0500000000000003</v>
      </c>
      <c r="O1483" s="940">
        <v>1.5</v>
      </c>
      <c r="P1483" s="940"/>
      <c r="Q1483" s="1054">
        <v>117.7</v>
      </c>
      <c r="R1483" s="869"/>
      <c r="S1483" s="951"/>
    </row>
    <row r="1484" spans="1:19" ht="14.25">
      <c r="A1484" s="275"/>
      <c r="B1484" s="864"/>
      <c r="C1484" s="884" t="s">
        <v>1909</v>
      </c>
      <c r="D1484" s="867" t="s">
        <v>167</v>
      </c>
      <c r="E1484" s="900" t="s">
        <v>1172</v>
      </c>
      <c r="F1484" s="867"/>
      <c r="G1484" s="911" t="s">
        <v>170</v>
      </c>
      <c r="H1484" s="910" t="s">
        <v>170</v>
      </c>
      <c r="I1484" s="911" t="s">
        <v>171</v>
      </c>
      <c r="J1484" s="932" t="s">
        <v>172</v>
      </c>
      <c r="K1484" s="963" t="s">
        <v>177</v>
      </c>
      <c r="L1484" s="932" t="s">
        <v>39</v>
      </c>
      <c r="M1484" s="921" t="s">
        <v>39</v>
      </c>
      <c r="N1484" s="939">
        <v>2.1800000000000002</v>
      </c>
      <c r="O1484" s="939">
        <v>2.1</v>
      </c>
      <c r="P1484" s="939"/>
      <c r="Q1484" s="1053">
        <v>0</v>
      </c>
      <c r="R1484" s="866"/>
      <c r="S1484" s="952"/>
    </row>
    <row r="1485" spans="1:19" ht="15">
      <c r="A1485" s="275"/>
      <c r="B1485" s="864"/>
      <c r="C1485" s="884"/>
      <c r="D1485" s="865"/>
      <c r="E1485" s="897" t="s">
        <v>1173</v>
      </c>
      <c r="F1485" s="868"/>
      <c r="G1485" s="912"/>
      <c r="H1485" s="912"/>
      <c r="I1485" s="912"/>
      <c r="J1485" s="933"/>
      <c r="K1485" s="964"/>
      <c r="L1485" s="933"/>
      <c r="M1485" s="922"/>
      <c r="N1485" s="940">
        <v>2.1800000000000002</v>
      </c>
      <c r="O1485" s="940">
        <v>2.1</v>
      </c>
      <c r="P1485" s="940">
        <v>0</v>
      </c>
      <c r="Q1485" s="1054">
        <v>0</v>
      </c>
      <c r="R1485" s="869"/>
      <c r="S1485" s="951"/>
    </row>
    <row r="1486" spans="1:19" ht="14.25">
      <c r="A1486" s="275"/>
      <c r="B1486" s="864"/>
      <c r="C1486" s="884"/>
      <c r="D1486" s="865"/>
      <c r="E1486" s="898" t="s">
        <v>1174</v>
      </c>
      <c r="F1486" s="867"/>
      <c r="G1486" s="909" t="s">
        <v>170</v>
      </c>
      <c r="H1486" s="910" t="s">
        <v>170</v>
      </c>
      <c r="I1486" s="909" t="s">
        <v>171</v>
      </c>
      <c r="J1486" s="932" t="s">
        <v>172</v>
      </c>
      <c r="K1486" s="962" t="s">
        <v>173</v>
      </c>
      <c r="L1486" s="932" t="s">
        <v>949</v>
      </c>
      <c r="M1486" s="920" t="s">
        <v>1175</v>
      </c>
      <c r="N1486" s="939">
        <v>2.7799999999999994</v>
      </c>
      <c r="O1486" s="939">
        <v>1.9199999999999997</v>
      </c>
      <c r="P1486" s="939"/>
      <c r="Q1486" s="1053">
        <v>0</v>
      </c>
      <c r="R1486" s="866"/>
      <c r="S1486" s="952"/>
    </row>
    <row r="1487" spans="1:19" ht="14.25">
      <c r="A1487" s="275"/>
      <c r="B1487" s="864"/>
      <c r="C1487" s="884"/>
      <c r="D1487" s="865"/>
      <c r="E1487" s="896"/>
      <c r="F1487" s="865"/>
      <c r="G1487" s="911"/>
      <c r="H1487" s="910"/>
      <c r="I1487" s="911"/>
      <c r="J1487" s="932"/>
      <c r="K1487" s="963"/>
      <c r="L1487" s="932"/>
      <c r="M1487" s="921"/>
      <c r="N1487" s="939"/>
      <c r="O1487" s="939"/>
      <c r="P1487" s="939"/>
      <c r="Q1487" s="1053"/>
      <c r="R1487" s="866" t="s">
        <v>178</v>
      </c>
      <c r="S1487" s="952">
        <v>0</v>
      </c>
    </row>
    <row r="1488" spans="1:19" ht="15">
      <c r="A1488" s="275"/>
      <c r="B1488" s="864"/>
      <c r="C1488" s="884"/>
      <c r="D1488" s="865"/>
      <c r="E1488" s="897" t="s">
        <v>1176</v>
      </c>
      <c r="F1488" s="868"/>
      <c r="G1488" s="912"/>
      <c r="H1488" s="912"/>
      <c r="I1488" s="912"/>
      <c r="J1488" s="933"/>
      <c r="K1488" s="964"/>
      <c r="L1488" s="933"/>
      <c r="M1488" s="922"/>
      <c r="N1488" s="940">
        <v>2.7799999999999994</v>
      </c>
      <c r="O1488" s="940">
        <v>1.9199999999999997</v>
      </c>
      <c r="P1488" s="940">
        <v>0</v>
      </c>
      <c r="Q1488" s="1054">
        <v>0</v>
      </c>
      <c r="R1488" s="869"/>
      <c r="S1488" s="951"/>
    </row>
    <row r="1489" spans="1:19" ht="14.25">
      <c r="A1489" s="275"/>
      <c r="B1489" s="864"/>
      <c r="C1489" s="884"/>
      <c r="D1489" s="865"/>
      <c r="E1489" s="900" t="s">
        <v>1210</v>
      </c>
      <c r="F1489" s="867"/>
      <c r="G1489" s="911" t="s">
        <v>170</v>
      </c>
      <c r="H1489" s="910" t="s">
        <v>170</v>
      </c>
      <c r="I1489" s="911" t="s">
        <v>171</v>
      </c>
      <c r="J1489" s="932" t="s">
        <v>172</v>
      </c>
      <c r="K1489" s="963" t="s">
        <v>173</v>
      </c>
      <c r="L1489" s="932" t="s">
        <v>982</v>
      </c>
      <c r="M1489" s="921" t="s">
        <v>1211</v>
      </c>
      <c r="N1489" s="939">
        <v>3.9399999999999991</v>
      </c>
      <c r="O1489" s="939">
        <v>2.3250000000000006</v>
      </c>
      <c r="P1489" s="939"/>
      <c r="Q1489" s="1053">
        <v>0</v>
      </c>
      <c r="R1489" s="866"/>
      <c r="S1489" s="952"/>
    </row>
    <row r="1490" spans="1:19" ht="15">
      <c r="A1490" s="275"/>
      <c r="B1490" s="864"/>
      <c r="C1490" s="884"/>
      <c r="D1490" s="865"/>
      <c r="E1490" s="897" t="s">
        <v>1212</v>
      </c>
      <c r="F1490" s="868"/>
      <c r="G1490" s="912"/>
      <c r="H1490" s="912"/>
      <c r="I1490" s="912"/>
      <c r="J1490" s="933"/>
      <c r="K1490" s="964"/>
      <c r="L1490" s="933"/>
      <c r="M1490" s="922"/>
      <c r="N1490" s="940">
        <v>3.9399999999999991</v>
      </c>
      <c r="O1490" s="940">
        <v>2.3250000000000006</v>
      </c>
      <c r="P1490" s="940">
        <v>0</v>
      </c>
      <c r="Q1490" s="1054">
        <v>0</v>
      </c>
      <c r="R1490" s="869"/>
      <c r="S1490" s="951"/>
    </row>
    <row r="1491" spans="1:19" ht="15">
      <c r="A1491" s="275"/>
      <c r="B1491" s="864"/>
      <c r="C1491" s="886"/>
      <c r="D1491" s="892" t="s">
        <v>191</v>
      </c>
      <c r="E1491" s="899"/>
      <c r="F1491" s="865"/>
      <c r="G1491" s="910"/>
      <c r="H1491" s="910"/>
      <c r="I1491" s="910"/>
      <c r="J1491" s="932"/>
      <c r="K1491" s="965"/>
      <c r="L1491" s="932"/>
      <c r="M1491" s="923"/>
      <c r="N1491" s="939">
        <v>8.8999999999999968</v>
      </c>
      <c r="O1491" s="939">
        <v>6.3449999999999971</v>
      </c>
      <c r="P1491" s="939"/>
      <c r="Q1491" s="1053">
        <v>0</v>
      </c>
      <c r="R1491" s="866"/>
      <c r="S1491" s="952"/>
    </row>
    <row r="1492" spans="1:19" ht="15">
      <c r="A1492" s="275"/>
      <c r="B1492" s="864"/>
      <c r="C1492" s="883" t="s">
        <v>1910</v>
      </c>
      <c r="D1492" s="868"/>
      <c r="E1492" s="901"/>
      <c r="F1492" s="868"/>
      <c r="G1492" s="912"/>
      <c r="H1492" s="912"/>
      <c r="I1492" s="912"/>
      <c r="J1492" s="933"/>
      <c r="K1492" s="964"/>
      <c r="L1492" s="933"/>
      <c r="M1492" s="922"/>
      <c r="N1492" s="940">
        <v>8.8999999999999968</v>
      </c>
      <c r="O1492" s="940">
        <v>6.3449999999999971</v>
      </c>
      <c r="P1492" s="940"/>
      <c r="Q1492" s="1054">
        <v>0</v>
      </c>
      <c r="R1492" s="869"/>
      <c r="S1492" s="951"/>
    </row>
    <row r="1493" spans="1:19" ht="28.5">
      <c r="A1493" s="275"/>
      <c r="B1493" s="864"/>
      <c r="C1493" s="884" t="s">
        <v>1918</v>
      </c>
      <c r="D1493" s="867" t="s">
        <v>167</v>
      </c>
      <c r="E1493" s="898" t="s">
        <v>1220</v>
      </c>
      <c r="F1493" s="867"/>
      <c r="G1493" s="909" t="s">
        <v>170</v>
      </c>
      <c r="H1493" s="910" t="s">
        <v>170</v>
      </c>
      <c r="I1493" s="909" t="s">
        <v>176</v>
      </c>
      <c r="J1493" s="932" t="s">
        <v>172</v>
      </c>
      <c r="K1493" s="962" t="s">
        <v>173</v>
      </c>
      <c r="L1493" s="932" t="s">
        <v>12</v>
      </c>
      <c r="M1493" s="920" t="s">
        <v>1221</v>
      </c>
      <c r="N1493" s="939">
        <v>7.5</v>
      </c>
      <c r="O1493" s="939">
        <v>0</v>
      </c>
      <c r="P1493" s="939"/>
      <c r="Q1493" s="1053">
        <v>63.641715217944011</v>
      </c>
      <c r="R1493" s="866"/>
      <c r="S1493" s="952"/>
    </row>
    <row r="1494" spans="1:19" ht="14.25">
      <c r="A1494" s="275"/>
      <c r="B1494" s="864"/>
      <c r="C1494" s="884"/>
      <c r="D1494" s="865"/>
      <c r="E1494" s="896"/>
      <c r="F1494" s="865"/>
      <c r="G1494" s="911"/>
      <c r="H1494" s="910"/>
      <c r="I1494" s="911"/>
      <c r="J1494" s="932"/>
      <c r="K1494" s="963"/>
      <c r="L1494" s="932"/>
      <c r="M1494" s="921"/>
      <c r="N1494" s="939"/>
      <c r="O1494" s="939"/>
      <c r="P1494" s="939"/>
      <c r="Q1494" s="1053"/>
      <c r="R1494" s="866" t="s">
        <v>178</v>
      </c>
      <c r="S1494" s="952">
        <v>5218.5999999999995</v>
      </c>
    </row>
    <row r="1495" spans="1:19" ht="15">
      <c r="A1495" s="275"/>
      <c r="B1495" s="864"/>
      <c r="C1495" s="884"/>
      <c r="D1495" s="865"/>
      <c r="E1495" s="897" t="s">
        <v>1222</v>
      </c>
      <c r="F1495" s="868"/>
      <c r="G1495" s="912"/>
      <c r="H1495" s="912"/>
      <c r="I1495" s="912"/>
      <c r="J1495" s="933"/>
      <c r="K1495" s="964"/>
      <c r="L1495" s="933"/>
      <c r="M1495" s="922"/>
      <c r="N1495" s="940">
        <v>7.5</v>
      </c>
      <c r="O1495" s="940">
        <v>0</v>
      </c>
      <c r="P1495" s="940">
        <v>0</v>
      </c>
      <c r="Q1495" s="1054">
        <v>63.641715217944011</v>
      </c>
      <c r="R1495" s="869"/>
      <c r="S1495" s="951"/>
    </row>
    <row r="1496" spans="1:19" ht="14.25">
      <c r="A1496" s="275"/>
      <c r="B1496" s="864"/>
      <c r="C1496" s="884"/>
      <c r="D1496" s="865"/>
      <c r="E1496" s="898" t="s">
        <v>1223</v>
      </c>
      <c r="F1496" s="867"/>
      <c r="G1496" s="909" t="s">
        <v>170</v>
      </c>
      <c r="H1496" s="910" t="s">
        <v>170</v>
      </c>
      <c r="I1496" s="909" t="s">
        <v>176</v>
      </c>
      <c r="J1496" s="932" t="s">
        <v>172</v>
      </c>
      <c r="K1496" s="962" t="s">
        <v>173</v>
      </c>
      <c r="L1496" s="932" t="s">
        <v>12</v>
      </c>
      <c r="M1496" s="920" t="s">
        <v>1224</v>
      </c>
      <c r="N1496" s="939">
        <v>2.1</v>
      </c>
      <c r="O1496" s="939">
        <v>1.89</v>
      </c>
      <c r="P1496" s="939"/>
      <c r="Q1496" s="1053">
        <v>21.213905072648014</v>
      </c>
      <c r="R1496" s="866"/>
      <c r="S1496" s="952"/>
    </row>
    <row r="1497" spans="1:19" ht="14.25">
      <c r="A1497" s="275"/>
      <c r="B1497" s="864"/>
      <c r="C1497" s="884"/>
      <c r="D1497" s="865"/>
      <c r="E1497" s="896"/>
      <c r="F1497" s="865"/>
      <c r="G1497" s="911"/>
      <c r="H1497" s="910"/>
      <c r="I1497" s="911"/>
      <c r="J1497" s="932"/>
      <c r="K1497" s="963"/>
      <c r="L1497" s="932"/>
      <c r="M1497" s="921"/>
      <c r="N1497" s="939"/>
      <c r="O1497" s="939"/>
      <c r="P1497" s="939"/>
      <c r="Q1497" s="1053"/>
      <c r="R1497" s="866" t="s">
        <v>178</v>
      </c>
      <c r="S1497" s="952">
        <v>1739.53</v>
      </c>
    </row>
    <row r="1498" spans="1:19" ht="15">
      <c r="A1498" s="275"/>
      <c r="B1498" s="864"/>
      <c r="C1498" s="884"/>
      <c r="D1498" s="865"/>
      <c r="E1498" s="897" t="s">
        <v>1225</v>
      </c>
      <c r="F1498" s="868"/>
      <c r="G1498" s="912"/>
      <c r="H1498" s="912"/>
      <c r="I1498" s="912"/>
      <c r="J1498" s="933"/>
      <c r="K1498" s="964"/>
      <c r="L1498" s="933"/>
      <c r="M1498" s="922"/>
      <c r="N1498" s="940">
        <v>2.1</v>
      </c>
      <c r="O1498" s="940">
        <v>1.89</v>
      </c>
      <c r="P1498" s="940">
        <v>0</v>
      </c>
      <c r="Q1498" s="1054">
        <v>21.213905072648014</v>
      </c>
      <c r="R1498" s="869"/>
      <c r="S1498" s="951"/>
    </row>
    <row r="1499" spans="1:19" ht="15">
      <c r="A1499" s="275"/>
      <c r="B1499" s="864"/>
      <c r="C1499" s="886"/>
      <c r="D1499" s="892" t="s">
        <v>191</v>
      </c>
      <c r="E1499" s="899"/>
      <c r="F1499" s="865"/>
      <c r="G1499" s="910"/>
      <c r="H1499" s="910"/>
      <c r="I1499" s="910"/>
      <c r="J1499" s="932"/>
      <c r="K1499" s="965"/>
      <c r="L1499" s="932"/>
      <c r="M1499" s="923"/>
      <c r="N1499" s="939">
        <v>9.6000000000000068</v>
      </c>
      <c r="O1499" s="939">
        <v>1.89</v>
      </c>
      <c r="P1499" s="939"/>
      <c r="Q1499" s="1053">
        <v>84.855620290592029</v>
      </c>
      <c r="R1499" s="866"/>
      <c r="S1499" s="952"/>
    </row>
    <row r="1500" spans="1:19" ht="30">
      <c r="A1500" s="275"/>
      <c r="B1500" s="864"/>
      <c r="C1500" s="883" t="s">
        <v>1919</v>
      </c>
      <c r="D1500" s="868"/>
      <c r="E1500" s="901"/>
      <c r="F1500" s="868"/>
      <c r="G1500" s="912"/>
      <c r="H1500" s="912"/>
      <c r="I1500" s="912"/>
      <c r="J1500" s="933"/>
      <c r="K1500" s="964"/>
      <c r="L1500" s="933"/>
      <c r="M1500" s="922"/>
      <c r="N1500" s="940">
        <v>9.6000000000000068</v>
      </c>
      <c r="O1500" s="940">
        <v>1.89</v>
      </c>
      <c r="P1500" s="940"/>
      <c r="Q1500" s="1054">
        <v>84.855620290592029</v>
      </c>
      <c r="R1500" s="869"/>
      <c r="S1500" s="951"/>
    </row>
    <row r="1501" spans="1:19" ht="14.25">
      <c r="A1501" s="275"/>
      <c r="B1501" s="864"/>
      <c r="C1501" s="884" t="s">
        <v>2146</v>
      </c>
      <c r="D1501" s="867" t="s">
        <v>192</v>
      </c>
      <c r="E1501" s="898" t="s">
        <v>2147</v>
      </c>
      <c r="F1501" s="867" t="s">
        <v>2148</v>
      </c>
      <c r="G1501" s="909" t="s">
        <v>194</v>
      </c>
      <c r="H1501" s="910" t="s">
        <v>194</v>
      </c>
      <c r="I1501" s="909" t="s">
        <v>176</v>
      </c>
      <c r="J1501" s="932" t="s">
        <v>238</v>
      </c>
      <c r="K1501" s="962" t="s">
        <v>173</v>
      </c>
      <c r="L1501" s="932" t="s">
        <v>989</v>
      </c>
      <c r="M1501" s="920" t="s">
        <v>1116</v>
      </c>
      <c r="N1501" s="939">
        <v>10</v>
      </c>
      <c r="O1501" s="939">
        <v>9.9890000000000025</v>
      </c>
      <c r="P1501" s="939"/>
      <c r="Q1501" s="1053">
        <v>55055.803000000007</v>
      </c>
      <c r="R1501" s="866"/>
      <c r="S1501" s="952"/>
    </row>
    <row r="1502" spans="1:19" ht="14.25">
      <c r="A1502" s="275"/>
      <c r="B1502" s="864"/>
      <c r="C1502" s="884"/>
      <c r="D1502" s="865"/>
      <c r="E1502" s="896"/>
      <c r="F1502" s="867" t="s">
        <v>2149</v>
      </c>
      <c r="G1502" s="911" t="s">
        <v>194</v>
      </c>
      <c r="H1502" s="910" t="s">
        <v>194</v>
      </c>
      <c r="I1502" s="911" t="s">
        <v>176</v>
      </c>
      <c r="J1502" s="932" t="s">
        <v>238</v>
      </c>
      <c r="K1502" s="963" t="s">
        <v>173</v>
      </c>
      <c r="L1502" s="932" t="s">
        <v>989</v>
      </c>
      <c r="M1502" s="921" t="s">
        <v>1116</v>
      </c>
      <c r="N1502" s="939">
        <v>10</v>
      </c>
      <c r="O1502" s="939">
        <v>9.9890000000000025</v>
      </c>
      <c r="P1502" s="939"/>
      <c r="Q1502" s="1053">
        <v>59605.883000000002</v>
      </c>
      <c r="R1502" s="866"/>
      <c r="S1502" s="952"/>
    </row>
    <row r="1503" spans="1:19" ht="15">
      <c r="A1503" s="275"/>
      <c r="B1503" s="864"/>
      <c r="C1503" s="884"/>
      <c r="D1503" s="865"/>
      <c r="E1503" s="897" t="s">
        <v>2150</v>
      </c>
      <c r="F1503" s="868"/>
      <c r="G1503" s="912"/>
      <c r="H1503" s="912"/>
      <c r="I1503" s="912"/>
      <c r="J1503" s="933"/>
      <c r="K1503" s="964"/>
      <c r="L1503" s="933"/>
      <c r="M1503" s="922"/>
      <c r="N1503" s="940">
        <v>20</v>
      </c>
      <c r="O1503" s="940">
        <v>19.978000000000005</v>
      </c>
      <c r="P1503" s="940">
        <v>21.289000000000001</v>
      </c>
      <c r="Q1503" s="1054">
        <v>114661.686</v>
      </c>
      <c r="R1503" s="869"/>
      <c r="S1503" s="951"/>
    </row>
    <row r="1504" spans="1:19" ht="15">
      <c r="A1504" s="275"/>
      <c r="B1504" s="864"/>
      <c r="C1504" s="886"/>
      <c r="D1504" s="892" t="s">
        <v>204</v>
      </c>
      <c r="E1504" s="899"/>
      <c r="F1504" s="865"/>
      <c r="G1504" s="910"/>
      <c r="H1504" s="910"/>
      <c r="I1504" s="910"/>
      <c r="J1504" s="932"/>
      <c r="K1504" s="965"/>
      <c r="L1504" s="932"/>
      <c r="M1504" s="923"/>
      <c r="N1504" s="939">
        <v>20</v>
      </c>
      <c r="O1504" s="939">
        <v>19.978000000000005</v>
      </c>
      <c r="P1504" s="939"/>
      <c r="Q1504" s="1053">
        <v>114661.686</v>
      </c>
      <c r="R1504" s="866"/>
      <c r="S1504" s="952"/>
    </row>
    <row r="1505" spans="1:19" ht="15">
      <c r="A1505" s="275"/>
      <c r="B1505" s="864"/>
      <c r="C1505" s="883" t="s">
        <v>2151</v>
      </c>
      <c r="D1505" s="868"/>
      <c r="E1505" s="901"/>
      <c r="F1505" s="868"/>
      <c r="G1505" s="912"/>
      <c r="H1505" s="912"/>
      <c r="I1505" s="912"/>
      <c r="J1505" s="933"/>
      <c r="K1505" s="964"/>
      <c r="L1505" s="933"/>
      <c r="M1505" s="922"/>
      <c r="N1505" s="940">
        <v>20</v>
      </c>
      <c r="O1505" s="940">
        <v>19.978000000000005</v>
      </c>
      <c r="P1505" s="940"/>
      <c r="Q1505" s="1054">
        <v>114661.686</v>
      </c>
      <c r="R1505" s="869"/>
      <c r="S1505" s="951"/>
    </row>
    <row r="1506" spans="1:19" ht="14.25">
      <c r="A1506" s="275"/>
      <c r="B1506" s="864"/>
      <c r="C1506" s="884" t="s">
        <v>2155</v>
      </c>
      <c r="D1506" s="867" t="s">
        <v>192</v>
      </c>
      <c r="E1506" s="900" t="s">
        <v>996</v>
      </c>
      <c r="F1506" s="867"/>
      <c r="G1506" s="911" t="s">
        <v>194</v>
      </c>
      <c r="H1506" s="910" t="s">
        <v>194</v>
      </c>
      <c r="I1506" s="911" t="s">
        <v>171</v>
      </c>
      <c r="J1506" s="932" t="s">
        <v>172</v>
      </c>
      <c r="K1506" s="963" t="s">
        <v>173</v>
      </c>
      <c r="L1506" s="932" t="s">
        <v>997</v>
      </c>
      <c r="M1506" s="921" t="s">
        <v>998</v>
      </c>
      <c r="N1506" s="939">
        <v>3.78</v>
      </c>
      <c r="O1506" s="939">
        <v>1.5440000000000003</v>
      </c>
      <c r="P1506" s="939"/>
      <c r="Q1506" s="1053">
        <v>12406.808000000001</v>
      </c>
      <c r="R1506" s="866"/>
      <c r="S1506" s="952"/>
    </row>
    <row r="1507" spans="1:19" ht="15">
      <c r="A1507" s="275"/>
      <c r="B1507" s="864"/>
      <c r="C1507" s="884"/>
      <c r="D1507" s="865"/>
      <c r="E1507" s="897" t="s">
        <v>999</v>
      </c>
      <c r="F1507" s="868"/>
      <c r="G1507" s="912"/>
      <c r="H1507" s="912"/>
      <c r="I1507" s="912"/>
      <c r="J1507" s="933"/>
      <c r="K1507" s="964"/>
      <c r="L1507" s="933"/>
      <c r="M1507" s="922"/>
      <c r="N1507" s="940">
        <v>3.78</v>
      </c>
      <c r="O1507" s="940">
        <v>1.5440000000000003</v>
      </c>
      <c r="P1507" s="940">
        <v>1.8720000000000001</v>
      </c>
      <c r="Q1507" s="1054">
        <v>12406.808000000001</v>
      </c>
      <c r="R1507" s="869"/>
      <c r="S1507" s="951"/>
    </row>
    <row r="1508" spans="1:19" ht="15">
      <c r="A1508" s="275"/>
      <c r="B1508" s="864"/>
      <c r="C1508" s="886"/>
      <c r="D1508" s="892" t="s">
        <v>204</v>
      </c>
      <c r="E1508" s="899"/>
      <c r="F1508" s="865"/>
      <c r="G1508" s="910"/>
      <c r="H1508" s="910"/>
      <c r="I1508" s="910"/>
      <c r="J1508" s="932"/>
      <c r="K1508" s="965"/>
      <c r="L1508" s="932"/>
      <c r="M1508" s="923"/>
      <c r="N1508" s="939">
        <v>3.78</v>
      </c>
      <c r="O1508" s="939">
        <v>1.5440000000000003</v>
      </c>
      <c r="P1508" s="939"/>
      <c r="Q1508" s="1053">
        <v>12406.808000000001</v>
      </c>
      <c r="R1508" s="866"/>
      <c r="S1508" s="952"/>
    </row>
    <row r="1509" spans="1:19" ht="30">
      <c r="A1509" s="275"/>
      <c r="B1509" s="864"/>
      <c r="C1509" s="883" t="s">
        <v>2156</v>
      </c>
      <c r="D1509" s="868"/>
      <c r="E1509" s="901"/>
      <c r="F1509" s="868"/>
      <c r="G1509" s="912"/>
      <c r="H1509" s="912"/>
      <c r="I1509" s="912"/>
      <c r="J1509" s="933"/>
      <c r="K1509" s="964"/>
      <c r="L1509" s="933"/>
      <c r="M1509" s="922"/>
      <c r="N1509" s="940">
        <v>3.78</v>
      </c>
      <c r="O1509" s="940">
        <v>1.5440000000000003</v>
      </c>
      <c r="P1509" s="940"/>
      <c r="Q1509" s="1054">
        <v>12406.808000000001</v>
      </c>
      <c r="R1509" s="869"/>
      <c r="S1509" s="951"/>
    </row>
    <row r="1510" spans="1:19" ht="14.25">
      <c r="A1510" s="275"/>
      <c r="B1510" s="864"/>
      <c r="C1510" s="884" t="s">
        <v>2077</v>
      </c>
      <c r="D1510" s="867" t="s">
        <v>167</v>
      </c>
      <c r="E1510" s="900" t="s">
        <v>1777</v>
      </c>
      <c r="F1510" s="867"/>
      <c r="G1510" s="911" t="s">
        <v>170</v>
      </c>
      <c r="H1510" s="910" t="s">
        <v>170</v>
      </c>
      <c r="I1510" s="911" t="s">
        <v>171</v>
      </c>
      <c r="J1510" s="932" t="s">
        <v>172</v>
      </c>
      <c r="K1510" s="963" t="s">
        <v>173</v>
      </c>
      <c r="L1510" s="932" t="s">
        <v>976</v>
      </c>
      <c r="M1510" s="921" t="s">
        <v>976</v>
      </c>
      <c r="N1510" s="939">
        <v>5.3550000000000004</v>
      </c>
      <c r="O1510" s="939">
        <v>1.2</v>
      </c>
      <c r="P1510" s="939"/>
      <c r="Q1510" s="1053">
        <v>0</v>
      </c>
      <c r="R1510" s="866"/>
      <c r="S1510" s="952"/>
    </row>
    <row r="1511" spans="1:19" ht="15">
      <c r="A1511" s="275"/>
      <c r="B1511" s="864"/>
      <c r="C1511" s="884"/>
      <c r="D1511" s="865"/>
      <c r="E1511" s="897" t="s">
        <v>1778</v>
      </c>
      <c r="F1511" s="868"/>
      <c r="G1511" s="912"/>
      <c r="H1511" s="912"/>
      <c r="I1511" s="912"/>
      <c r="J1511" s="933"/>
      <c r="K1511" s="964"/>
      <c r="L1511" s="933"/>
      <c r="M1511" s="922"/>
      <c r="N1511" s="940">
        <v>5.3550000000000004</v>
      </c>
      <c r="O1511" s="940">
        <v>1.2</v>
      </c>
      <c r="P1511" s="940">
        <v>0</v>
      </c>
      <c r="Q1511" s="1054">
        <v>0</v>
      </c>
      <c r="R1511" s="869"/>
      <c r="S1511" s="951"/>
    </row>
    <row r="1512" spans="1:19" ht="14.25">
      <c r="A1512" s="275"/>
      <c r="B1512" s="864"/>
      <c r="C1512" s="884"/>
      <c r="D1512" s="865"/>
      <c r="E1512" s="900" t="s">
        <v>977</v>
      </c>
      <c r="F1512" s="867"/>
      <c r="G1512" s="911" t="s">
        <v>170</v>
      </c>
      <c r="H1512" s="910" t="s">
        <v>170</v>
      </c>
      <c r="I1512" s="911" t="s">
        <v>171</v>
      </c>
      <c r="J1512" s="932" t="s">
        <v>172</v>
      </c>
      <c r="K1512" s="963" t="s">
        <v>173</v>
      </c>
      <c r="L1512" s="932" t="s">
        <v>976</v>
      </c>
      <c r="M1512" s="921" t="s">
        <v>976</v>
      </c>
      <c r="N1512" s="939">
        <v>3.4999999999999996</v>
      </c>
      <c r="O1512" s="939">
        <v>3.4999999999999996</v>
      </c>
      <c r="P1512" s="939"/>
      <c r="Q1512" s="1053">
        <v>0</v>
      </c>
      <c r="R1512" s="866"/>
      <c r="S1512" s="952"/>
    </row>
    <row r="1513" spans="1:19" ht="15">
      <c r="A1513" s="275"/>
      <c r="B1513" s="864"/>
      <c r="C1513" s="884"/>
      <c r="D1513" s="865"/>
      <c r="E1513" s="897" t="s">
        <v>978</v>
      </c>
      <c r="F1513" s="868"/>
      <c r="G1513" s="912"/>
      <c r="H1513" s="912"/>
      <c r="I1513" s="912"/>
      <c r="J1513" s="933"/>
      <c r="K1513" s="964"/>
      <c r="L1513" s="933"/>
      <c r="M1513" s="922"/>
      <c r="N1513" s="940">
        <v>3.4999999999999996</v>
      </c>
      <c r="O1513" s="940">
        <v>3.4999999999999996</v>
      </c>
      <c r="P1513" s="940">
        <v>0</v>
      </c>
      <c r="Q1513" s="1054">
        <v>0</v>
      </c>
      <c r="R1513" s="869"/>
      <c r="S1513" s="951"/>
    </row>
    <row r="1514" spans="1:19" ht="15">
      <c r="A1514" s="275"/>
      <c r="B1514" s="864"/>
      <c r="C1514" s="884"/>
      <c r="D1514" s="892" t="s">
        <v>191</v>
      </c>
      <c r="E1514" s="899"/>
      <c r="F1514" s="865"/>
      <c r="G1514" s="910"/>
      <c r="H1514" s="910"/>
      <c r="I1514" s="910"/>
      <c r="J1514" s="932"/>
      <c r="K1514" s="965"/>
      <c r="L1514" s="932"/>
      <c r="M1514" s="923"/>
      <c r="N1514" s="939">
        <v>8.8550000000000022</v>
      </c>
      <c r="O1514" s="939">
        <v>4.7</v>
      </c>
      <c r="P1514" s="939"/>
      <c r="Q1514" s="1053">
        <v>0</v>
      </c>
      <c r="R1514" s="866"/>
      <c r="S1514" s="952"/>
    </row>
    <row r="1515" spans="1:19" ht="14.25">
      <c r="A1515" s="275"/>
      <c r="B1515" s="864"/>
      <c r="C1515" s="884"/>
      <c r="D1515" s="867" t="s">
        <v>192</v>
      </c>
      <c r="E1515" s="900" t="s">
        <v>979</v>
      </c>
      <c r="F1515" s="867"/>
      <c r="G1515" s="911" t="s">
        <v>194</v>
      </c>
      <c r="H1515" s="910" t="s">
        <v>194</v>
      </c>
      <c r="I1515" s="911" t="s">
        <v>171</v>
      </c>
      <c r="J1515" s="932" t="s">
        <v>172</v>
      </c>
      <c r="K1515" s="963" t="s">
        <v>173</v>
      </c>
      <c r="L1515" s="932" t="s">
        <v>976</v>
      </c>
      <c r="M1515" s="921" t="s">
        <v>976</v>
      </c>
      <c r="N1515" s="939">
        <v>3.460999999999999</v>
      </c>
      <c r="O1515" s="939">
        <v>3.2999999999999994</v>
      </c>
      <c r="P1515" s="939"/>
      <c r="Q1515" s="1053">
        <v>23542.137507104653</v>
      </c>
      <c r="R1515" s="866"/>
      <c r="S1515" s="952"/>
    </row>
    <row r="1516" spans="1:19" ht="15">
      <c r="A1516" s="275"/>
      <c r="B1516" s="864"/>
      <c r="C1516" s="884"/>
      <c r="D1516" s="865"/>
      <c r="E1516" s="897" t="s">
        <v>980</v>
      </c>
      <c r="F1516" s="868"/>
      <c r="G1516" s="912"/>
      <c r="H1516" s="912"/>
      <c r="I1516" s="912"/>
      <c r="J1516" s="933"/>
      <c r="K1516" s="964"/>
      <c r="L1516" s="933"/>
      <c r="M1516" s="922"/>
      <c r="N1516" s="940">
        <v>3.460999999999999</v>
      </c>
      <c r="O1516" s="940">
        <v>3.2999999999999994</v>
      </c>
      <c r="P1516" s="940">
        <v>0</v>
      </c>
      <c r="Q1516" s="1054">
        <v>23542.137507104653</v>
      </c>
      <c r="R1516" s="869"/>
      <c r="S1516" s="951"/>
    </row>
    <row r="1517" spans="1:19" ht="15">
      <c r="A1517" s="275"/>
      <c r="B1517" s="864"/>
      <c r="C1517" s="886"/>
      <c r="D1517" s="892" t="s">
        <v>204</v>
      </c>
      <c r="E1517" s="899"/>
      <c r="F1517" s="865"/>
      <c r="G1517" s="910"/>
      <c r="H1517" s="910"/>
      <c r="I1517" s="910"/>
      <c r="J1517" s="932"/>
      <c r="K1517" s="965"/>
      <c r="L1517" s="932"/>
      <c r="M1517" s="923"/>
      <c r="N1517" s="939">
        <v>3.460999999999999</v>
      </c>
      <c r="O1517" s="939">
        <v>3.2999999999999994</v>
      </c>
      <c r="P1517" s="939"/>
      <c r="Q1517" s="1053">
        <v>23542.137507104653</v>
      </c>
      <c r="R1517" s="866"/>
      <c r="S1517" s="952"/>
    </row>
    <row r="1518" spans="1:19" ht="30">
      <c r="A1518" s="275"/>
      <c r="B1518" s="864"/>
      <c r="C1518" s="883" t="s">
        <v>2078</v>
      </c>
      <c r="D1518" s="868"/>
      <c r="E1518" s="901"/>
      <c r="F1518" s="868"/>
      <c r="G1518" s="912"/>
      <c r="H1518" s="912"/>
      <c r="I1518" s="912"/>
      <c r="J1518" s="933"/>
      <c r="K1518" s="964"/>
      <c r="L1518" s="933"/>
      <c r="M1518" s="922"/>
      <c r="N1518" s="940">
        <v>12.316000000000001</v>
      </c>
      <c r="O1518" s="940">
        <v>8.0000000000000036</v>
      </c>
      <c r="P1518" s="940"/>
      <c r="Q1518" s="1054">
        <v>23542.137507104653</v>
      </c>
      <c r="R1518" s="869"/>
      <c r="S1518" s="951"/>
    </row>
    <row r="1519" spans="1:19" ht="14.25">
      <c r="A1519" s="275"/>
      <c r="B1519" s="864"/>
      <c r="C1519" s="884" t="s">
        <v>2157</v>
      </c>
      <c r="D1519" s="867" t="s">
        <v>192</v>
      </c>
      <c r="E1519" s="900" t="s">
        <v>994</v>
      </c>
      <c r="F1519" s="867"/>
      <c r="G1519" s="911" t="s">
        <v>194</v>
      </c>
      <c r="H1519" s="910" t="s">
        <v>194</v>
      </c>
      <c r="I1519" s="911" t="s">
        <v>171</v>
      </c>
      <c r="J1519" s="932" t="s">
        <v>172</v>
      </c>
      <c r="K1519" s="963" t="s">
        <v>173</v>
      </c>
      <c r="L1519" s="932" t="s">
        <v>976</v>
      </c>
      <c r="M1519" s="921" t="s">
        <v>976</v>
      </c>
      <c r="N1519" s="939">
        <v>4.1399999999999988</v>
      </c>
      <c r="O1519" s="939">
        <v>3.7000000000000011</v>
      </c>
      <c r="P1519" s="939"/>
      <c r="Q1519" s="1053">
        <v>20440.519</v>
      </c>
      <c r="R1519" s="866"/>
      <c r="S1519" s="952"/>
    </row>
    <row r="1520" spans="1:19" ht="15">
      <c r="A1520" s="275"/>
      <c r="B1520" s="864"/>
      <c r="C1520" s="884"/>
      <c r="D1520" s="865"/>
      <c r="E1520" s="897" t="s">
        <v>995</v>
      </c>
      <c r="F1520" s="868"/>
      <c r="G1520" s="912"/>
      <c r="H1520" s="912"/>
      <c r="I1520" s="912"/>
      <c r="J1520" s="933"/>
      <c r="K1520" s="964"/>
      <c r="L1520" s="933"/>
      <c r="M1520" s="922"/>
      <c r="N1520" s="940">
        <v>4.1399999999999988</v>
      </c>
      <c r="O1520" s="940">
        <v>3.7000000000000011</v>
      </c>
      <c r="P1520" s="940">
        <v>3.7</v>
      </c>
      <c r="Q1520" s="1054">
        <v>20440.519</v>
      </c>
      <c r="R1520" s="869"/>
      <c r="S1520" s="951"/>
    </row>
    <row r="1521" spans="1:19" ht="15">
      <c r="A1521" s="275"/>
      <c r="B1521" s="864"/>
      <c r="C1521" s="886"/>
      <c r="D1521" s="892" t="s">
        <v>204</v>
      </c>
      <c r="E1521" s="899"/>
      <c r="F1521" s="865"/>
      <c r="G1521" s="910"/>
      <c r="H1521" s="910"/>
      <c r="I1521" s="910"/>
      <c r="J1521" s="932"/>
      <c r="K1521" s="965"/>
      <c r="L1521" s="932"/>
      <c r="M1521" s="923"/>
      <c r="N1521" s="939">
        <v>4.1399999999999988</v>
      </c>
      <c r="O1521" s="939">
        <v>3.7000000000000011</v>
      </c>
      <c r="P1521" s="939"/>
      <c r="Q1521" s="1053">
        <v>20440.519</v>
      </c>
      <c r="R1521" s="866"/>
      <c r="S1521" s="952"/>
    </row>
    <row r="1522" spans="1:19" ht="15">
      <c r="A1522" s="275"/>
      <c r="B1522" s="864"/>
      <c r="C1522" s="883" t="s">
        <v>2158</v>
      </c>
      <c r="D1522" s="868"/>
      <c r="E1522" s="901"/>
      <c r="F1522" s="868"/>
      <c r="G1522" s="912"/>
      <c r="H1522" s="912"/>
      <c r="I1522" s="912"/>
      <c r="J1522" s="933"/>
      <c r="K1522" s="964"/>
      <c r="L1522" s="933"/>
      <c r="M1522" s="922"/>
      <c r="N1522" s="940">
        <v>4.1399999999999988</v>
      </c>
      <c r="O1522" s="940">
        <v>3.7000000000000011</v>
      </c>
      <c r="P1522" s="940"/>
      <c r="Q1522" s="1054">
        <v>20440.519</v>
      </c>
      <c r="R1522" s="869"/>
      <c r="S1522" s="951"/>
    </row>
    <row r="1523" spans="1:19" ht="14.25">
      <c r="A1523" s="275"/>
      <c r="B1523" s="864"/>
      <c r="C1523" s="884" t="s">
        <v>2159</v>
      </c>
      <c r="D1523" s="867" t="s">
        <v>167</v>
      </c>
      <c r="E1523" s="898" t="s">
        <v>985</v>
      </c>
      <c r="F1523" s="867"/>
      <c r="G1523" s="909" t="s">
        <v>170</v>
      </c>
      <c r="H1523" s="910" t="s">
        <v>170</v>
      </c>
      <c r="I1523" s="909" t="s">
        <v>176</v>
      </c>
      <c r="J1523" s="932" t="s">
        <v>172</v>
      </c>
      <c r="K1523" s="962" t="s">
        <v>177</v>
      </c>
      <c r="L1523" s="932" t="s">
        <v>12</v>
      </c>
      <c r="M1523" s="920" t="s">
        <v>986</v>
      </c>
      <c r="N1523" s="939">
        <v>1.45</v>
      </c>
      <c r="O1523" s="939">
        <v>1.45</v>
      </c>
      <c r="P1523" s="939"/>
      <c r="Q1523" s="1053">
        <v>1.04</v>
      </c>
      <c r="R1523" s="866"/>
      <c r="S1523" s="952"/>
    </row>
    <row r="1524" spans="1:19" ht="14.25">
      <c r="A1524" s="275"/>
      <c r="B1524" s="864"/>
      <c r="C1524" s="884"/>
      <c r="D1524" s="865"/>
      <c r="E1524" s="896"/>
      <c r="F1524" s="865"/>
      <c r="G1524" s="911"/>
      <c r="H1524" s="910"/>
      <c r="I1524" s="911"/>
      <c r="J1524" s="932"/>
      <c r="K1524" s="963"/>
      <c r="L1524" s="932"/>
      <c r="M1524" s="921"/>
      <c r="N1524" s="939"/>
      <c r="O1524" s="939"/>
      <c r="P1524" s="939"/>
      <c r="Q1524" s="1053"/>
      <c r="R1524" s="866" t="s">
        <v>178</v>
      </c>
      <c r="S1524" s="952">
        <v>146</v>
      </c>
    </row>
    <row r="1525" spans="1:19" ht="15">
      <c r="A1525" s="275"/>
      <c r="B1525" s="864"/>
      <c r="C1525" s="884"/>
      <c r="D1525" s="865"/>
      <c r="E1525" s="897" t="s">
        <v>987</v>
      </c>
      <c r="F1525" s="868"/>
      <c r="G1525" s="912"/>
      <c r="H1525" s="912"/>
      <c r="I1525" s="912"/>
      <c r="J1525" s="933"/>
      <c r="K1525" s="964"/>
      <c r="L1525" s="933"/>
      <c r="M1525" s="922"/>
      <c r="N1525" s="940">
        <v>1.45</v>
      </c>
      <c r="O1525" s="940">
        <v>1.45</v>
      </c>
      <c r="P1525" s="940">
        <v>0.497</v>
      </c>
      <c r="Q1525" s="1054">
        <v>1.04</v>
      </c>
      <c r="R1525" s="869"/>
      <c r="S1525" s="951"/>
    </row>
    <row r="1526" spans="1:19" ht="15">
      <c r="A1526" s="275"/>
      <c r="B1526" s="864"/>
      <c r="C1526" s="886"/>
      <c r="D1526" s="892" t="s">
        <v>191</v>
      </c>
      <c r="E1526" s="899"/>
      <c r="F1526" s="865"/>
      <c r="G1526" s="910"/>
      <c r="H1526" s="910"/>
      <c r="I1526" s="910"/>
      <c r="J1526" s="932"/>
      <c r="K1526" s="965"/>
      <c r="L1526" s="932"/>
      <c r="M1526" s="923"/>
      <c r="N1526" s="939">
        <v>1.45</v>
      </c>
      <c r="O1526" s="939">
        <v>1.45</v>
      </c>
      <c r="P1526" s="939"/>
      <c r="Q1526" s="1053">
        <v>1.04</v>
      </c>
      <c r="R1526" s="866"/>
      <c r="S1526" s="952"/>
    </row>
    <row r="1527" spans="1:19" ht="30">
      <c r="A1527" s="275"/>
      <c r="B1527" s="864"/>
      <c r="C1527" s="883" t="s">
        <v>2160</v>
      </c>
      <c r="D1527" s="868"/>
      <c r="E1527" s="901"/>
      <c r="F1527" s="868"/>
      <c r="G1527" s="912"/>
      <c r="H1527" s="912"/>
      <c r="I1527" s="912"/>
      <c r="J1527" s="933"/>
      <c r="K1527" s="964"/>
      <c r="L1527" s="933"/>
      <c r="M1527" s="922"/>
      <c r="N1527" s="940">
        <v>1.45</v>
      </c>
      <c r="O1527" s="940">
        <v>1.45</v>
      </c>
      <c r="P1527" s="940"/>
      <c r="Q1527" s="1054">
        <v>1.04</v>
      </c>
      <c r="R1527" s="869"/>
      <c r="S1527" s="951"/>
    </row>
    <row r="1528" spans="1:19" ht="14.25">
      <c r="A1528" s="275"/>
      <c r="B1528" s="864"/>
      <c r="C1528" s="884" t="s">
        <v>2115</v>
      </c>
      <c r="D1528" s="867" t="s">
        <v>167</v>
      </c>
      <c r="E1528" s="898" t="s">
        <v>964</v>
      </c>
      <c r="F1528" s="867"/>
      <c r="G1528" s="909" t="s">
        <v>170</v>
      </c>
      <c r="H1528" s="910" t="s">
        <v>170</v>
      </c>
      <c r="I1528" s="909" t="s">
        <v>171</v>
      </c>
      <c r="J1528" s="932" t="s">
        <v>172</v>
      </c>
      <c r="K1528" s="962" t="s">
        <v>173</v>
      </c>
      <c r="L1528" s="932" t="s">
        <v>965</v>
      </c>
      <c r="M1528" s="920" t="s">
        <v>966</v>
      </c>
      <c r="N1528" s="939">
        <v>3.03</v>
      </c>
      <c r="O1528" s="939">
        <v>0.41099999999999998</v>
      </c>
      <c r="P1528" s="939"/>
      <c r="Q1528" s="1053">
        <v>77.406999999999996</v>
      </c>
      <c r="R1528" s="866"/>
      <c r="S1528" s="952"/>
    </row>
    <row r="1529" spans="1:19" ht="14.25">
      <c r="A1529" s="275"/>
      <c r="B1529" s="864"/>
      <c r="C1529" s="884"/>
      <c r="D1529" s="865"/>
      <c r="E1529" s="896"/>
      <c r="F1529" s="865"/>
      <c r="G1529" s="911"/>
      <c r="H1529" s="910"/>
      <c r="I1529" s="911"/>
      <c r="J1529" s="932"/>
      <c r="K1529" s="963"/>
      <c r="L1529" s="932"/>
      <c r="M1529" s="921"/>
      <c r="N1529" s="939"/>
      <c r="O1529" s="939"/>
      <c r="P1529" s="939"/>
      <c r="Q1529" s="1053"/>
      <c r="R1529" s="866" t="s">
        <v>178</v>
      </c>
      <c r="S1529" s="952">
        <v>7470</v>
      </c>
    </row>
    <row r="1530" spans="1:19" ht="15">
      <c r="A1530" s="275"/>
      <c r="B1530" s="864"/>
      <c r="C1530" s="884"/>
      <c r="D1530" s="865"/>
      <c r="E1530" s="897" t="s">
        <v>967</v>
      </c>
      <c r="F1530" s="868"/>
      <c r="G1530" s="912"/>
      <c r="H1530" s="912"/>
      <c r="I1530" s="912"/>
      <c r="J1530" s="933"/>
      <c r="K1530" s="964"/>
      <c r="L1530" s="933"/>
      <c r="M1530" s="922"/>
      <c r="N1530" s="940">
        <v>3.03</v>
      </c>
      <c r="O1530" s="940">
        <v>0.41099999999999998</v>
      </c>
      <c r="P1530" s="940">
        <v>1.6060000000000001</v>
      </c>
      <c r="Q1530" s="1054">
        <v>77.406999999999996</v>
      </c>
      <c r="R1530" s="869"/>
      <c r="S1530" s="951"/>
    </row>
    <row r="1531" spans="1:19" ht="15">
      <c r="A1531" s="275"/>
      <c r="B1531" s="864"/>
      <c r="C1531" s="886"/>
      <c r="D1531" s="892" t="s">
        <v>191</v>
      </c>
      <c r="E1531" s="899"/>
      <c r="F1531" s="865"/>
      <c r="G1531" s="910"/>
      <c r="H1531" s="910"/>
      <c r="I1531" s="910"/>
      <c r="J1531" s="932"/>
      <c r="K1531" s="965"/>
      <c r="L1531" s="932"/>
      <c r="M1531" s="923"/>
      <c r="N1531" s="939">
        <v>3.03</v>
      </c>
      <c r="O1531" s="939">
        <v>0.41099999999999998</v>
      </c>
      <c r="P1531" s="939"/>
      <c r="Q1531" s="1053">
        <v>77.406999999999996</v>
      </c>
      <c r="R1531" s="866"/>
      <c r="S1531" s="952"/>
    </row>
    <row r="1532" spans="1:19" ht="15">
      <c r="A1532" s="275"/>
      <c r="B1532" s="864"/>
      <c r="C1532" s="883" t="s">
        <v>2116</v>
      </c>
      <c r="D1532" s="868"/>
      <c r="E1532" s="901"/>
      <c r="F1532" s="868"/>
      <c r="G1532" s="912"/>
      <c r="H1532" s="912"/>
      <c r="I1532" s="912"/>
      <c r="J1532" s="933"/>
      <c r="K1532" s="964"/>
      <c r="L1532" s="933"/>
      <c r="M1532" s="922"/>
      <c r="N1532" s="940">
        <v>3.03</v>
      </c>
      <c r="O1532" s="940">
        <v>0.41099999999999998</v>
      </c>
      <c r="P1532" s="940"/>
      <c r="Q1532" s="1054">
        <v>77.406999999999996</v>
      </c>
      <c r="R1532" s="869"/>
      <c r="S1532" s="951"/>
    </row>
    <row r="1533" spans="1:19" ht="14.25">
      <c r="A1533" s="275"/>
      <c r="B1533" s="864"/>
      <c r="C1533" s="884" t="s">
        <v>2161</v>
      </c>
      <c r="D1533" s="867" t="s">
        <v>167</v>
      </c>
      <c r="E1533" s="898" t="s">
        <v>988</v>
      </c>
      <c r="F1533" s="867"/>
      <c r="G1533" s="909" t="s">
        <v>170</v>
      </c>
      <c r="H1533" s="910" t="s">
        <v>170</v>
      </c>
      <c r="I1533" s="909" t="s">
        <v>171</v>
      </c>
      <c r="J1533" s="932" t="s">
        <v>172</v>
      </c>
      <c r="K1533" s="962" t="s">
        <v>173</v>
      </c>
      <c r="L1533" s="932" t="s">
        <v>989</v>
      </c>
      <c r="M1533" s="920" t="s">
        <v>990</v>
      </c>
      <c r="N1533" s="939">
        <v>2.625</v>
      </c>
      <c r="O1533" s="939">
        <v>1.9800000000000002</v>
      </c>
      <c r="P1533" s="939"/>
      <c r="Q1533" s="1053">
        <v>9.8629999999999995</v>
      </c>
      <c r="R1533" s="866"/>
      <c r="S1533" s="952"/>
    </row>
    <row r="1534" spans="1:19" ht="14.25">
      <c r="A1534" s="275"/>
      <c r="B1534" s="864"/>
      <c r="C1534" s="884"/>
      <c r="D1534" s="865"/>
      <c r="E1534" s="896"/>
      <c r="F1534" s="865"/>
      <c r="G1534" s="911"/>
      <c r="H1534" s="910"/>
      <c r="I1534" s="911"/>
      <c r="J1534" s="932"/>
      <c r="K1534" s="963"/>
      <c r="L1534" s="932"/>
      <c r="M1534" s="921"/>
      <c r="N1534" s="939"/>
      <c r="O1534" s="939"/>
      <c r="P1534" s="939"/>
      <c r="Q1534" s="1053"/>
      <c r="R1534" s="866" t="s">
        <v>178</v>
      </c>
      <c r="S1534" s="952">
        <v>819</v>
      </c>
    </row>
    <row r="1535" spans="1:19" ht="15">
      <c r="A1535" s="275"/>
      <c r="B1535" s="864"/>
      <c r="C1535" s="884"/>
      <c r="D1535" s="865"/>
      <c r="E1535" s="897" t="s">
        <v>991</v>
      </c>
      <c r="F1535" s="868"/>
      <c r="G1535" s="912"/>
      <c r="H1535" s="912"/>
      <c r="I1535" s="912"/>
      <c r="J1535" s="933"/>
      <c r="K1535" s="964"/>
      <c r="L1535" s="933"/>
      <c r="M1535" s="922"/>
      <c r="N1535" s="940">
        <v>2.625</v>
      </c>
      <c r="O1535" s="940">
        <v>1.9800000000000002</v>
      </c>
      <c r="P1535" s="940">
        <v>0.90700000000000003</v>
      </c>
      <c r="Q1535" s="1054">
        <v>9.8629999999999995</v>
      </c>
      <c r="R1535" s="869"/>
      <c r="S1535" s="951"/>
    </row>
    <row r="1536" spans="1:19" ht="14.25">
      <c r="A1536" s="275"/>
      <c r="B1536" s="864"/>
      <c r="C1536" s="884"/>
      <c r="D1536" s="865"/>
      <c r="E1536" s="898" t="s">
        <v>992</v>
      </c>
      <c r="F1536" s="867"/>
      <c r="G1536" s="909" t="s">
        <v>170</v>
      </c>
      <c r="H1536" s="910" t="s">
        <v>170</v>
      </c>
      <c r="I1536" s="909" t="s">
        <v>171</v>
      </c>
      <c r="J1536" s="932" t="s">
        <v>172</v>
      </c>
      <c r="K1536" s="962" t="s">
        <v>173</v>
      </c>
      <c r="L1536" s="932" t="s">
        <v>989</v>
      </c>
      <c r="M1536" s="920" t="s">
        <v>990</v>
      </c>
      <c r="N1536" s="939">
        <v>1.0900000000000001</v>
      </c>
      <c r="O1536" s="939">
        <v>0.39999999999999997</v>
      </c>
      <c r="P1536" s="939"/>
      <c r="Q1536" s="1053">
        <v>0</v>
      </c>
      <c r="R1536" s="866"/>
      <c r="S1536" s="952"/>
    </row>
    <row r="1537" spans="1:19" ht="14.25">
      <c r="A1537" s="275"/>
      <c r="B1537" s="864"/>
      <c r="C1537" s="884"/>
      <c r="D1537" s="865"/>
      <c r="E1537" s="896"/>
      <c r="F1537" s="865"/>
      <c r="G1537" s="911"/>
      <c r="H1537" s="910"/>
      <c r="I1537" s="911"/>
      <c r="J1537" s="932"/>
      <c r="K1537" s="963"/>
      <c r="L1537" s="932"/>
      <c r="M1537" s="921"/>
      <c r="N1537" s="939"/>
      <c r="O1537" s="939"/>
      <c r="P1537" s="939"/>
      <c r="Q1537" s="1053"/>
      <c r="R1537" s="866" t="s">
        <v>178</v>
      </c>
      <c r="S1537" s="952">
        <v>0</v>
      </c>
    </row>
    <row r="1538" spans="1:19" ht="15">
      <c r="A1538" s="275"/>
      <c r="B1538" s="864"/>
      <c r="C1538" s="884"/>
      <c r="D1538" s="865"/>
      <c r="E1538" s="897" t="s">
        <v>993</v>
      </c>
      <c r="F1538" s="868"/>
      <c r="G1538" s="912"/>
      <c r="H1538" s="912"/>
      <c r="I1538" s="912"/>
      <c r="J1538" s="933"/>
      <c r="K1538" s="964"/>
      <c r="L1538" s="933"/>
      <c r="M1538" s="922"/>
      <c r="N1538" s="940">
        <v>1.0900000000000001</v>
      </c>
      <c r="O1538" s="940">
        <v>0.39999999999999997</v>
      </c>
      <c r="P1538" s="940">
        <v>0.35099999999999998</v>
      </c>
      <c r="Q1538" s="1054">
        <v>0</v>
      </c>
      <c r="R1538" s="869"/>
      <c r="S1538" s="951"/>
    </row>
    <row r="1539" spans="1:19" ht="15">
      <c r="A1539" s="275"/>
      <c r="B1539" s="864"/>
      <c r="C1539" s="886"/>
      <c r="D1539" s="892" t="s">
        <v>191</v>
      </c>
      <c r="E1539" s="899"/>
      <c r="F1539" s="865"/>
      <c r="G1539" s="910"/>
      <c r="H1539" s="910"/>
      <c r="I1539" s="910"/>
      <c r="J1539" s="932"/>
      <c r="K1539" s="965"/>
      <c r="L1539" s="932"/>
      <c r="M1539" s="923"/>
      <c r="N1539" s="939">
        <v>3.7149999999999999</v>
      </c>
      <c r="O1539" s="939">
        <v>2.379999999999999</v>
      </c>
      <c r="P1539" s="939"/>
      <c r="Q1539" s="1053">
        <v>9.8629999999999995</v>
      </c>
      <c r="R1539" s="866"/>
      <c r="S1539" s="952"/>
    </row>
    <row r="1540" spans="1:19" ht="15">
      <c r="A1540" s="275"/>
      <c r="B1540" s="864"/>
      <c r="C1540" s="883" t="s">
        <v>2162</v>
      </c>
      <c r="D1540" s="868"/>
      <c r="E1540" s="901"/>
      <c r="F1540" s="868"/>
      <c r="G1540" s="912"/>
      <c r="H1540" s="912"/>
      <c r="I1540" s="912"/>
      <c r="J1540" s="933"/>
      <c r="K1540" s="964"/>
      <c r="L1540" s="933"/>
      <c r="M1540" s="922"/>
      <c r="N1540" s="940">
        <v>3.7149999999999999</v>
      </c>
      <c r="O1540" s="940">
        <v>2.379999999999999</v>
      </c>
      <c r="P1540" s="940"/>
      <c r="Q1540" s="1054">
        <v>9.8629999999999995</v>
      </c>
      <c r="R1540" s="869"/>
      <c r="S1540" s="951"/>
    </row>
    <row r="1541" spans="1:19" ht="14.25">
      <c r="A1541" s="275"/>
      <c r="B1541" s="864"/>
      <c r="C1541" s="884" t="s">
        <v>2163</v>
      </c>
      <c r="D1541" s="867" t="s">
        <v>167</v>
      </c>
      <c r="E1541" s="898" t="s">
        <v>1226</v>
      </c>
      <c r="F1541" s="867"/>
      <c r="G1541" s="909" t="s">
        <v>170</v>
      </c>
      <c r="H1541" s="910" t="s">
        <v>170</v>
      </c>
      <c r="I1541" s="909" t="s">
        <v>176</v>
      </c>
      <c r="J1541" s="932" t="s">
        <v>172</v>
      </c>
      <c r="K1541" s="962" t="s">
        <v>173</v>
      </c>
      <c r="L1541" s="932" t="s">
        <v>12</v>
      </c>
      <c r="M1541" s="920" t="s">
        <v>1041</v>
      </c>
      <c r="N1541" s="939">
        <v>2.5</v>
      </c>
      <c r="O1541" s="939">
        <v>2</v>
      </c>
      <c r="P1541" s="939"/>
      <c r="Q1541" s="1053">
        <v>0</v>
      </c>
      <c r="R1541" s="866"/>
      <c r="S1541" s="952"/>
    </row>
    <row r="1542" spans="1:19" ht="14.25">
      <c r="A1542" s="275"/>
      <c r="B1542" s="864"/>
      <c r="C1542" s="884"/>
      <c r="D1542" s="865"/>
      <c r="E1542" s="896"/>
      <c r="F1542" s="865"/>
      <c r="G1542" s="911"/>
      <c r="H1542" s="910"/>
      <c r="I1542" s="911"/>
      <c r="J1542" s="932"/>
      <c r="K1542" s="963"/>
      <c r="L1542" s="932"/>
      <c r="M1542" s="921"/>
      <c r="N1542" s="939"/>
      <c r="O1542" s="939"/>
      <c r="P1542" s="939"/>
      <c r="Q1542" s="1053"/>
      <c r="R1542" s="866" t="s">
        <v>178</v>
      </c>
      <c r="S1542" s="952">
        <v>0</v>
      </c>
    </row>
    <row r="1543" spans="1:19" ht="15">
      <c r="A1543" s="275"/>
      <c r="B1543" s="864"/>
      <c r="C1543" s="884"/>
      <c r="D1543" s="865"/>
      <c r="E1543" s="897" t="s">
        <v>1227</v>
      </c>
      <c r="F1543" s="868"/>
      <c r="G1543" s="912"/>
      <c r="H1543" s="912"/>
      <c r="I1543" s="912"/>
      <c r="J1543" s="933"/>
      <c r="K1543" s="964"/>
      <c r="L1543" s="933"/>
      <c r="M1543" s="922"/>
      <c r="N1543" s="940">
        <v>2.5</v>
      </c>
      <c r="O1543" s="940">
        <v>2</v>
      </c>
      <c r="P1543" s="940">
        <v>0</v>
      </c>
      <c r="Q1543" s="1054">
        <v>0</v>
      </c>
      <c r="R1543" s="869"/>
      <c r="S1543" s="951"/>
    </row>
    <row r="1544" spans="1:19" ht="14.25">
      <c r="A1544" s="275"/>
      <c r="B1544" s="864"/>
      <c r="C1544" s="884"/>
      <c r="D1544" s="865"/>
      <c r="E1544" s="900" t="s">
        <v>1228</v>
      </c>
      <c r="F1544" s="867"/>
      <c r="G1544" s="911" t="s">
        <v>368</v>
      </c>
      <c r="H1544" s="910" t="s">
        <v>368</v>
      </c>
      <c r="I1544" s="911" t="s">
        <v>176</v>
      </c>
      <c r="J1544" s="932" t="s">
        <v>172</v>
      </c>
      <c r="K1544" s="963" t="s">
        <v>173</v>
      </c>
      <c r="L1544" s="932" t="s">
        <v>12</v>
      </c>
      <c r="M1544" s="921" t="s">
        <v>1041</v>
      </c>
      <c r="N1544" s="939">
        <v>3.4999999999999996</v>
      </c>
      <c r="O1544" s="939">
        <v>3.4999999999999996</v>
      </c>
      <c r="P1544" s="939"/>
      <c r="Q1544" s="1053">
        <v>5386.1850000000004</v>
      </c>
      <c r="R1544" s="866"/>
      <c r="S1544" s="952"/>
    </row>
    <row r="1545" spans="1:19" ht="15">
      <c r="A1545" s="275"/>
      <c r="B1545" s="864"/>
      <c r="C1545" s="884"/>
      <c r="D1545" s="865"/>
      <c r="E1545" s="897" t="s">
        <v>1229</v>
      </c>
      <c r="F1545" s="868"/>
      <c r="G1545" s="912"/>
      <c r="H1545" s="912"/>
      <c r="I1545" s="912"/>
      <c r="J1545" s="933"/>
      <c r="K1545" s="964"/>
      <c r="L1545" s="933"/>
      <c r="M1545" s="922"/>
      <c r="N1545" s="940">
        <v>3.4999999999999996</v>
      </c>
      <c r="O1545" s="940">
        <v>3.4999999999999996</v>
      </c>
      <c r="P1545" s="940">
        <v>2</v>
      </c>
      <c r="Q1545" s="1054">
        <v>5386.1850000000004</v>
      </c>
      <c r="R1545" s="869"/>
      <c r="S1545" s="951"/>
    </row>
    <row r="1546" spans="1:19" ht="14.25">
      <c r="A1546" s="275"/>
      <c r="B1546" s="864"/>
      <c r="C1546" s="884"/>
      <c r="D1546" s="865"/>
      <c r="E1546" s="898" t="s">
        <v>1230</v>
      </c>
      <c r="F1546" s="867"/>
      <c r="G1546" s="909" t="s">
        <v>170</v>
      </c>
      <c r="H1546" s="910" t="s">
        <v>170</v>
      </c>
      <c r="I1546" s="909" t="s">
        <v>176</v>
      </c>
      <c r="J1546" s="932" t="s">
        <v>172</v>
      </c>
      <c r="K1546" s="962" t="s">
        <v>173</v>
      </c>
      <c r="L1546" s="932" t="s">
        <v>12</v>
      </c>
      <c r="M1546" s="920" t="s">
        <v>1041</v>
      </c>
      <c r="N1546" s="939">
        <v>2</v>
      </c>
      <c r="O1546" s="939">
        <v>0</v>
      </c>
      <c r="P1546" s="939"/>
      <c r="Q1546" s="1053">
        <v>0</v>
      </c>
      <c r="R1546" s="866"/>
      <c r="S1546" s="952"/>
    </row>
    <row r="1547" spans="1:19" ht="14.25">
      <c r="A1547" s="275"/>
      <c r="B1547" s="864"/>
      <c r="C1547" s="884"/>
      <c r="D1547" s="865"/>
      <c r="E1547" s="896"/>
      <c r="F1547" s="865"/>
      <c r="G1547" s="911"/>
      <c r="H1547" s="910"/>
      <c r="I1547" s="911"/>
      <c r="J1547" s="932"/>
      <c r="K1547" s="963"/>
      <c r="L1547" s="932"/>
      <c r="M1547" s="921"/>
      <c r="N1547" s="939"/>
      <c r="O1547" s="939"/>
      <c r="P1547" s="939"/>
      <c r="Q1547" s="1053"/>
      <c r="R1547" s="866" t="s">
        <v>178</v>
      </c>
      <c r="S1547" s="952">
        <v>0</v>
      </c>
    </row>
    <row r="1548" spans="1:19" ht="15">
      <c r="A1548" s="275"/>
      <c r="B1548" s="864"/>
      <c r="C1548" s="884"/>
      <c r="D1548" s="865"/>
      <c r="E1548" s="897" t="s">
        <v>1231</v>
      </c>
      <c r="F1548" s="868"/>
      <c r="G1548" s="912"/>
      <c r="H1548" s="912"/>
      <c r="I1548" s="912"/>
      <c r="J1548" s="933"/>
      <c r="K1548" s="964"/>
      <c r="L1548" s="933"/>
      <c r="M1548" s="922"/>
      <c r="N1548" s="940">
        <v>2</v>
      </c>
      <c r="O1548" s="940">
        <v>0</v>
      </c>
      <c r="P1548" s="940">
        <v>0</v>
      </c>
      <c r="Q1548" s="1054">
        <v>0</v>
      </c>
      <c r="R1548" s="869"/>
      <c r="S1548" s="951"/>
    </row>
    <row r="1549" spans="1:19" ht="14.25">
      <c r="A1549" s="275"/>
      <c r="B1549" s="864"/>
      <c r="C1549" s="884"/>
      <c r="D1549" s="865"/>
      <c r="E1549" s="898" t="s">
        <v>1232</v>
      </c>
      <c r="F1549" s="867"/>
      <c r="G1549" s="909" t="s">
        <v>170</v>
      </c>
      <c r="H1549" s="910" t="s">
        <v>170</v>
      </c>
      <c r="I1549" s="909" t="s">
        <v>176</v>
      </c>
      <c r="J1549" s="932" t="s">
        <v>172</v>
      </c>
      <c r="K1549" s="962" t="s">
        <v>173</v>
      </c>
      <c r="L1549" s="932" t="s">
        <v>12</v>
      </c>
      <c r="M1549" s="920" t="s">
        <v>1041</v>
      </c>
      <c r="N1549" s="939">
        <v>2</v>
      </c>
      <c r="O1549" s="939">
        <v>2</v>
      </c>
      <c r="P1549" s="939"/>
      <c r="Q1549" s="1053">
        <v>286.14200000000005</v>
      </c>
      <c r="R1549" s="866"/>
      <c r="S1549" s="952"/>
    </row>
    <row r="1550" spans="1:19" ht="14.25">
      <c r="A1550" s="275"/>
      <c r="B1550" s="864"/>
      <c r="C1550" s="884"/>
      <c r="D1550" s="865"/>
      <c r="E1550" s="896"/>
      <c r="F1550" s="865"/>
      <c r="G1550" s="911"/>
      <c r="H1550" s="910"/>
      <c r="I1550" s="911"/>
      <c r="J1550" s="932"/>
      <c r="K1550" s="963"/>
      <c r="L1550" s="932"/>
      <c r="M1550" s="921"/>
      <c r="N1550" s="939"/>
      <c r="O1550" s="939"/>
      <c r="P1550" s="939"/>
      <c r="Q1550" s="1053"/>
      <c r="R1550" s="866" t="s">
        <v>178</v>
      </c>
      <c r="S1550" s="952">
        <v>3961</v>
      </c>
    </row>
    <row r="1551" spans="1:19" ht="15">
      <c r="A1551" s="276"/>
      <c r="B1551" s="864"/>
      <c r="C1551" s="884"/>
      <c r="D1551" s="865"/>
      <c r="E1551" s="897" t="s">
        <v>1233</v>
      </c>
      <c r="F1551" s="868"/>
      <c r="G1551" s="912"/>
      <c r="H1551" s="912"/>
      <c r="I1551" s="912"/>
      <c r="J1551" s="933"/>
      <c r="K1551" s="964"/>
      <c r="L1551" s="933"/>
      <c r="M1551" s="922"/>
      <c r="N1551" s="940">
        <v>2</v>
      </c>
      <c r="O1551" s="940">
        <v>2</v>
      </c>
      <c r="P1551" s="940">
        <v>1.6</v>
      </c>
      <c r="Q1551" s="1054">
        <v>286.14200000000005</v>
      </c>
      <c r="R1551" s="869"/>
      <c r="S1551" s="951"/>
    </row>
    <row r="1552" spans="1:19" ht="14.25">
      <c r="A1552" s="275"/>
      <c r="B1552" s="864"/>
      <c r="C1552" s="884"/>
      <c r="D1552" s="865"/>
      <c r="E1552" s="900" t="s">
        <v>1234</v>
      </c>
      <c r="F1552" s="867"/>
      <c r="G1552" s="911" t="s">
        <v>368</v>
      </c>
      <c r="H1552" s="910" t="s">
        <v>368</v>
      </c>
      <c r="I1552" s="911" t="s">
        <v>176</v>
      </c>
      <c r="J1552" s="932" t="s">
        <v>172</v>
      </c>
      <c r="K1552" s="963" t="s">
        <v>173</v>
      </c>
      <c r="L1552" s="932" t="s">
        <v>12</v>
      </c>
      <c r="M1552" s="921" t="s">
        <v>1041</v>
      </c>
      <c r="N1552" s="939">
        <v>4</v>
      </c>
      <c r="O1552" s="939">
        <v>3.4999999999999996</v>
      </c>
      <c r="P1552" s="939"/>
      <c r="Q1552" s="1053">
        <v>9342.2740000000013</v>
      </c>
      <c r="R1552" s="866"/>
      <c r="S1552" s="952"/>
    </row>
    <row r="1553" spans="1:19" ht="15">
      <c r="A1553" s="275"/>
      <c r="B1553" s="864"/>
      <c r="C1553" s="884"/>
      <c r="D1553" s="865"/>
      <c r="E1553" s="897" t="s">
        <v>1235</v>
      </c>
      <c r="F1553" s="868"/>
      <c r="G1553" s="912"/>
      <c r="H1553" s="912"/>
      <c r="I1553" s="912"/>
      <c r="J1553" s="933"/>
      <c r="K1553" s="964"/>
      <c r="L1553" s="933"/>
      <c r="M1553" s="922"/>
      <c r="N1553" s="940">
        <v>4</v>
      </c>
      <c r="O1553" s="940">
        <v>3.4999999999999996</v>
      </c>
      <c r="P1553" s="940">
        <v>2.8</v>
      </c>
      <c r="Q1553" s="1054">
        <v>9342.2740000000013</v>
      </c>
      <c r="R1553" s="869"/>
      <c r="S1553" s="951"/>
    </row>
    <row r="1554" spans="1:19" ht="14.25">
      <c r="A1554" s="275"/>
      <c r="B1554" s="864"/>
      <c r="C1554" s="884"/>
      <c r="D1554" s="865"/>
      <c r="E1554" s="898" t="s">
        <v>1236</v>
      </c>
      <c r="F1554" s="867"/>
      <c r="G1554" s="909" t="s">
        <v>170</v>
      </c>
      <c r="H1554" s="910" t="s">
        <v>170</v>
      </c>
      <c r="I1554" s="909" t="s">
        <v>176</v>
      </c>
      <c r="J1554" s="932" t="s">
        <v>172</v>
      </c>
      <c r="K1554" s="962" t="s">
        <v>177</v>
      </c>
      <c r="L1554" s="932" t="s">
        <v>12</v>
      </c>
      <c r="M1554" s="920" t="s">
        <v>1041</v>
      </c>
      <c r="N1554" s="939">
        <v>2</v>
      </c>
      <c r="O1554" s="939">
        <v>2</v>
      </c>
      <c r="P1554" s="939"/>
      <c r="Q1554" s="1053">
        <v>13.215999999999999</v>
      </c>
      <c r="R1554" s="866"/>
      <c r="S1554" s="952"/>
    </row>
    <row r="1555" spans="1:19" ht="14.25">
      <c r="A1555" s="275"/>
      <c r="B1555" s="864"/>
      <c r="C1555" s="884"/>
      <c r="D1555" s="865"/>
      <c r="E1555" s="896"/>
      <c r="F1555" s="865"/>
      <c r="G1555" s="911"/>
      <c r="H1555" s="910"/>
      <c r="I1555" s="911"/>
      <c r="J1555" s="932"/>
      <c r="K1555" s="963"/>
      <c r="L1555" s="932"/>
      <c r="M1555" s="921"/>
      <c r="N1555" s="939"/>
      <c r="O1555" s="939"/>
      <c r="P1555" s="939"/>
      <c r="Q1555" s="1053"/>
      <c r="R1555" s="866" t="s">
        <v>178</v>
      </c>
      <c r="S1555" s="952">
        <v>3266</v>
      </c>
    </row>
    <row r="1556" spans="1:19" ht="15">
      <c r="A1556" s="275"/>
      <c r="B1556" s="864"/>
      <c r="C1556" s="884"/>
      <c r="D1556" s="865"/>
      <c r="E1556" s="897" t="s">
        <v>1237</v>
      </c>
      <c r="F1556" s="868"/>
      <c r="G1556" s="912"/>
      <c r="H1556" s="912"/>
      <c r="I1556" s="912"/>
      <c r="J1556" s="933"/>
      <c r="K1556" s="964"/>
      <c r="L1556" s="933"/>
      <c r="M1556" s="922"/>
      <c r="N1556" s="940">
        <v>2</v>
      </c>
      <c r="O1556" s="940">
        <v>2</v>
      </c>
      <c r="P1556" s="940">
        <v>1.5</v>
      </c>
      <c r="Q1556" s="1054">
        <v>13.215999999999999</v>
      </c>
      <c r="R1556" s="869"/>
      <c r="S1556" s="951"/>
    </row>
    <row r="1557" spans="1:19" ht="15">
      <c r="A1557" s="275"/>
      <c r="B1557" s="864"/>
      <c r="C1557" s="886"/>
      <c r="D1557" s="892" t="s">
        <v>191</v>
      </c>
      <c r="E1557" s="899"/>
      <c r="F1557" s="865"/>
      <c r="G1557" s="910"/>
      <c r="H1557" s="910"/>
      <c r="I1557" s="910"/>
      <c r="J1557" s="932"/>
      <c r="K1557" s="965"/>
      <c r="L1557" s="932"/>
      <c r="M1557" s="923"/>
      <c r="N1557" s="939">
        <v>15.999999999999996</v>
      </c>
      <c r="O1557" s="939">
        <v>12.999999999999991</v>
      </c>
      <c r="P1557" s="939"/>
      <c r="Q1557" s="1053">
        <v>15027.817000000003</v>
      </c>
      <c r="R1557" s="866"/>
      <c r="S1557" s="952"/>
    </row>
    <row r="1558" spans="1:19" ht="30">
      <c r="A1558" s="275"/>
      <c r="B1558" s="864"/>
      <c r="C1558" s="883" t="s">
        <v>2164</v>
      </c>
      <c r="D1558" s="868"/>
      <c r="E1558" s="901"/>
      <c r="F1558" s="868"/>
      <c r="G1558" s="912"/>
      <c r="H1558" s="912"/>
      <c r="I1558" s="912"/>
      <c r="J1558" s="933"/>
      <c r="K1558" s="964"/>
      <c r="L1558" s="933"/>
      <c r="M1558" s="922"/>
      <c r="N1558" s="940">
        <v>15.999999999999996</v>
      </c>
      <c r="O1558" s="940">
        <v>12.999999999999991</v>
      </c>
      <c r="P1558" s="940"/>
      <c r="Q1558" s="1054">
        <v>15027.817000000003</v>
      </c>
      <c r="R1558" s="869"/>
      <c r="S1558" s="951"/>
    </row>
    <row r="1559" spans="1:19" ht="14.25">
      <c r="A1559" s="275"/>
      <c r="B1559" s="864"/>
      <c r="C1559" s="884" t="s">
        <v>2081</v>
      </c>
      <c r="D1559" s="867" t="s">
        <v>167</v>
      </c>
      <c r="E1559" s="900" t="s">
        <v>955</v>
      </c>
      <c r="F1559" s="867"/>
      <c r="G1559" s="911" t="s">
        <v>170</v>
      </c>
      <c r="H1559" s="910" t="s">
        <v>170</v>
      </c>
      <c r="I1559" s="911" t="s">
        <v>176</v>
      </c>
      <c r="J1559" s="932" t="s">
        <v>172</v>
      </c>
      <c r="K1559" s="963" t="s">
        <v>177</v>
      </c>
      <c r="L1559" s="932" t="s">
        <v>39</v>
      </c>
      <c r="M1559" s="921" t="s">
        <v>39</v>
      </c>
      <c r="N1559" s="939">
        <v>3</v>
      </c>
      <c r="O1559" s="939">
        <v>0</v>
      </c>
      <c r="P1559" s="939"/>
      <c r="Q1559" s="1053">
        <v>0</v>
      </c>
      <c r="R1559" s="866"/>
      <c r="S1559" s="952"/>
    </row>
    <row r="1560" spans="1:19" ht="15">
      <c r="A1560" s="275"/>
      <c r="B1560" s="864"/>
      <c r="C1560" s="884"/>
      <c r="D1560" s="865"/>
      <c r="E1560" s="897" t="s">
        <v>956</v>
      </c>
      <c r="F1560" s="868"/>
      <c r="G1560" s="912"/>
      <c r="H1560" s="912"/>
      <c r="I1560" s="912"/>
      <c r="J1560" s="933"/>
      <c r="K1560" s="964"/>
      <c r="L1560" s="933"/>
      <c r="M1560" s="922"/>
      <c r="N1560" s="940">
        <v>3</v>
      </c>
      <c r="O1560" s="940">
        <v>0</v>
      </c>
      <c r="P1560" s="940">
        <v>0</v>
      </c>
      <c r="Q1560" s="1054">
        <v>0</v>
      </c>
      <c r="R1560" s="869"/>
      <c r="S1560" s="951"/>
    </row>
    <row r="1561" spans="1:19" ht="14.25">
      <c r="A1561" s="275"/>
      <c r="B1561" s="864"/>
      <c r="C1561" s="884"/>
      <c r="D1561" s="865"/>
      <c r="E1561" s="900" t="s">
        <v>957</v>
      </c>
      <c r="F1561" s="867"/>
      <c r="G1561" s="911" t="s">
        <v>170</v>
      </c>
      <c r="H1561" s="910" t="s">
        <v>170</v>
      </c>
      <c r="I1561" s="911" t="s">
        <v>176</v>
      </c>
      <c r="J1561" s="932" t="s">
        <v>172</v>
      </c>
      <c r="K1561" s="963" t="s">
        <v>173</v>
      </c>
      <c r="L1561" s="932" t="s">
        <v>39</v>
      </c>
      <c r="M1561" s="921" t="s">
        <v>39</v>
      </c>
      <c r="N1561" s="939">
        <v>1.89</v>
      </c>
      <c r="O1561" s="939">
        <v>0</v>
      </c>
      <c r="P1561" s="939"/>
      <c r="Q1561" s="1053">
        <v>0</v>
      </c>
      <c r="R1561" s="866"/>
      <c r="S1561" s="952"/>
    </row>
    <row r="1562" spans="1:19" ht="15">
      <c r="A1562" s="275"/>
      <c r="B1562" s="864"/>
      <c r="C1562" s="884"/>
      <c r="D1562" s="865"/>
      <c r="E1562" s="897" t="s">
        <v>958</v>
      </c>
      <c r="F1562" s="868"/>
      <c r="G1562" s="912"/>
      <c r="H1562" s="912"/>
      <c r="I1562" s="912"/>
      <c r="J1562" s="933"/>
      <c r="K1562" s="964"/>
      <c r="L1562" s="933"/>
      <c r="M1562" s="922"/>
      <c r="N1562" s="940">
        <v>1.89</v>
      </c>
      <c r="O1562" s="940">
        <v>0</v>
      </c>
      <c r="P1562" s="940">
        <v>0</v>
      </c>
      <c r="Q1562" s="1054">
        <v>0</v>
      </c>
      <c r="R1562" s="869"/>
      <c r="S1562" s="951"/>
    </row>
    <row r="1563" spans="1:19" ht="14.25">
      <c r="A1563" s="275"/>
      <c r="B1563" s="864"/>
      <c r="C1563" s="884"/>
      <c r="D1563" s="865"/>
      <c r="E1563" s="898" t="s">
        <v>959</v>
      </c>
      <c r="F1563" s="867"/>
      <c r="G1563" s="909" t="s">
        <v>170</v>
      </c>
      <c r="H1563" s="910" t="s">
        <v>170</v>
      </c>
      <c r="I1563" s="909" t="s">
        <v>176</v>
      </c>
      <c r="J1563" s="932" t="s">
        <v>172</v>
      </c>
      <c r="K1563" s="962" t="s">
        <v>173</v>
      </c>
      <c r="L1563" s="932" t="s">
        <v>39</v>
      </c>
      <c r="M1563" s="920" t="s">
        <v>960</v>
      </c>
      <c r="N1563" s="939">
        <v>2.649999999999999</v>
      </c>
      <c r="O1563" s="939">
        <v>2.649999999999999</v>
      </c>
      <c r="P1563" s="939"/>
      <c r="Q1563" s="1053">
        <v>1340.9839999999999</v>
      </c>
      <c r="R1563" s="866"/>
      <c r="S1563" s="952"/>
    </row>
    <row r="1564" spans="1:19" ht="14.25">
      <c r="A1564" s="275"/>
      <c r="B1564" s="864"/>
      <c r="C1564" s="884"/>
      <c r="D1564" s="865"/>
      <c r="E1564" s="896"/>
      <c r="F1564" s="865"/>
      <c r="G1564" s="911"/>
      <c r="H1564" s="910"/>
      <c r="I1564" s="911"/>
      <c r="J1564" s="932"/>
      <c r="K1564" s="963"/>
      <c r="L1564" s="932"/>
      <c r="M1564" s="921"/>
      <c r="N1564" s="939"/>
      <c r="O1564" s="939"/>
      <c r="P1564" s="939"/>
      <c r="Q1564" s="1053"/>
      <c r="R1564" s="866" t="s">
        <v>178</v>
      </c>
      <c r="S1564" s="952">
        <v>106647.25</v>
      </c>
    </row>
    <row r="1565" spans="1:19" ht="15">
      <c r="A1565" s="275"/>
      <c r="B1565" s="864"/>
      <c r="C1565" s="884"/>
      <c r="D1565" s="865"/>
      <c r="E1565" s="897" t="s">
        <v>961</v>
      </c>
      <c r="F1565" s="868"/>
      <c r="G1565" s="912"/>
      <c r="H1565" s="912"/>
      <c r="I1565" s="912"/>
      <c r="J1565" s="933"/>
      <c r="K1565" s="964"/>
      <c r="L1565" s="933"/>
      <c r="M1565" s="922"/>
      <c r="N1565" s="940">
        <v>2.649999999999999</v>
      </c>
      <c r="O1565" s="940">
        <v>2.649999999999999</v>
      </c>
      <c r="P1565" s="940">
        <v>2.65</v>
      </c>
      <c r="Q1565" s="1054">
        <v>1340.9839999999999</v>
      </c>
      <c r="R1565" s="869"/>
      <c r="S1565" s="951"/>
    </row>
    <row r="1566" spans="1:19" ht="14.25">
      <c r="A1566" s="275"/>
      <c r="B1566" s="864"/>
      <c r="C1566" s="884"/>
      <c r="D1566" s="865"/>
      <c r="E1566" s="898" t="s">
        <v>962</v>
      </c>
      <c r="F1566" s="867"/>
      <c r="G1566" s="909" t="s">
        <v>170</v>
      </c>
      <c r="H1566" s="910" t="s">
        <v>170</v>
      </c>
      <c r="I1566" s="909" t="s">
        <v>176</v>
      </c>
      <c r="J1566" s="932" t="s">
        <v>172</v>
      </c>
      <c r="K1566" s="962" t="s">
        <v>177</v>
      </c>
      <c r="L1566" s="932" t="s">
        <v>39</v>
      </c>
      <c r="M1566" s="920" t="s">
        <v>39</v>
      </c>
      <c r="N1566" s="939">
        <v>3.9700000000000011</v>
      </c>
      <c r="O1566" s="939">
        <v>3.9700000000000011</v>
      </c>
      <c r="P1566" s="939"/>
      <c r="Q1566" s="1053">
        <v>700</v>
      </c>
      <c r="R1566" s="866"/>
      <c r="S1566" s="952"/>
    </row>
    <row r="1567" spans="1:19" ht="14.25">
      <c r="A1567" s="275"/>
      <c r="B1567" s="864"/>
      <c r="C1567" s="884"/>
      <c r="D1567" s="865"/>
      <c r="E1567" s="896"/>
      <c r="F1567" s="865"/>
      <c r="G1567" s="911"/>
      <c r="H1567" s="910"/>
      <c r="I1567" s="911"/>
      <c r="J1567" s="932"/>
      <c r="K1567" s="963"/>
      <c r="L1567" s="932"/>
      <c r="M1567" s="921"/>
      <c r="N1567" s="939"/>
      <c r="O1567" s="939"/>
      <c r="P1567" s="939"/>
      <c r="Q1567" s="1053"/>
      <c r="R1567" s="866" t="s">
        <v>178</v>
      </c>
      <c r="S1567" s="952">
        <v>57596</v>
      </c>
    </row>
    <row r="1568" spans="1:19" ht="15">
      <c r="A1568" s="275"/>
      <c r="B1568" s="864"/>
      <c r="C1568" s="884"/>
      <c r="D1568" s="865"/>
      <c r="E1568" s="897" t="s">
        <v>963</v>
      </c>
      <c r="F1568" s="868"/>
      <c r="G1568" s="912"/>
      <c r="H1568" s="912"/>
      <c r="I1568" s="912"/>
      <c r="J1568" s="933"/>
      <c r="K1568" s="964"/>
      <c r="L1568" s="933"/>
      <c r="M1568" s="922"/>
      <c r="N1568" s="940">
        <v>3.9700000000000011</v>
      </c>
      <c r="O1568" s="940">
        <v>3.9700000000000011</v>
      </c>
      <c r="P1568" s="940">
        <v>3.97</v>
      </c>
      <c r="Q1568" s="1054">
        <v>700</v>
      </c>
      <c r="R1568" s="869"/>
      <c r="S1568" s="951"/>
    </row>
    <row r="1569" spans="1:19" ht="15">
      <c r="A1569" s="275"/>
      <c r="B1569" s="864"/>
      <c r="C1569" s="886"/>
      <c r="D1569" s="892" t="s">
        <v>191</v>
      </c>
      <c r="E1569" s="899"/>
      <c r="F1569" s="865"/>
      <c r="G1569" s="910"/>
      <c r="H1569" s="910"/>
      <c r="I1569" s="910"/>
      <c r="J1569" s="932"/>
      <c r="K1569" s="965"/>
      <c r="L1569" s="932"/>
      <c r="M1569" s="923"/>
      <c r="N1569" s="939">
        <v>11.509999999999993</v>
      </c>
      <c r="O1569" s="939">
        <v>6.620000000000001</v>
      </c>
      <c r="P1569" s="939"/>
      <c r="Q1569" s="1053">
        <v>2040.9839999999999</v>
      </c>
      <c r="R1569" s="866"/>
      <c r="S1569" s="952"/>
    </row>
    <row r="1570" spans="1:19" ht="15">
      <c r="A1570" s="275"/>
      <c r="B1570" s="864"/>
      <c r="C1570" s="883" t="s">
        <v>2082</v>
      </c>
      <c r="D1570" s="868"/>
      <c r="E1570" s="901"/>
      <c r="F1570" s="868"/>
      <c r="G1570" s="912"/>
      <c r="H1570" s="912"/>
      <c r="I1570" s="912"/>
      <c r="J1570" s="933"/>
      <c r="K1570" s="964"/>
      <c r="L1570" s="933"/>
      <c r="M1570" s="922"/>
      <c r="N1570" s="940">
        <v>11.509999999999993</v>
      </c>
      <c r="O1570" s="940">
        <v>6.620000000000001</v>
      </c>
      <c r="P1570" s="940"/>
      <c r="Q1570" s="1054">
        <v>2040.9839999999999</v>
      </c>
      <c r="R1570" s="869"/>
      <c r="S1570" s="951"/>
    </row>
    <row r="1571" spans="1:19" ht="14.25">
      <c r="A1571" s="275"/>
      <c r="B1571" s="864"/>
      <c r="C1571" s="884" t="s">
        <v>2165</v>
      </c>
      <c r="D1571" s="867" t="s">
        <v>167</v>
      </c>
      <c r="E1571" s="898" t="s">
        <v>968</v>
      </c>
      <c r="F1571" s="867"/>
      <c r="G1571" s="909" t="s">
        <v>170</v>
      </c>
      <c r="H1571" s="910" t="s">
        <v>170</v>
      </c>
      <c r="I1571" s="909" t="s">
        <v>171</v>
      </c>
      <c r="J1571" s="932" t="s">
        <v>172</v>
      </c>
      <c r="K1571" s="962" t="s">
        <v>173</v>
      </c>
      <c r="L1571" s="932" t="s">
        <v>12</v>
      </c>
      <c r="M1571" s="920" t="s">
        <v>969</v>
      </c>
      <c r="N1571" s="939">
        <v>3.3089999999999997</v>
      </c>
      <c r="O1571" s="939">
        <v>3.1435500000000007</v>
      </c>
      <c r="P1571" s="939"/>
      <c r="Q1571" s="1053">
        <v>54.935376625137231</v>
      </c>
      <c r="R1571" s="866"/>
      <c r="S1571" s="952"/>
    </row>
    <row r="1572" spans="1:19" ht="14.25">
      <c r="A1572" s="275"/>
      <c r="B1572" s="864"/>
      <c r="C1572" s="884"/>
      <c r="D1572" s="865"/>
      <c r="E1572" s="896"/>
      <c r="F1572" s="865"/>
      <c r="G1572" s="911"/>
      <c r="H1572" s="910"/>
      <c r="I1572" s="911"/>
      <c r="J1572" s="932"/>
      <c r="K1572" s="963"/>
      <c r="L1572" s="932"/>
      <c r="M1572" s="921"/>
      <c r="N1572" s="939"/>
      <c r="O1572" s="939"/>
      <c r="P1572" s="939"/>
      <c r="Q1572" s="1053"/>
      <c r="R1572" s="866" t="s">
        <v>178</v>
      </c>
      <c r="S1572" s="952">
        <v>4504.6799999999994</v>
      </c>
    </row>
    <row r="1573" spans="1:19" ht="15">
      <c r="A1573" s="275"/>
      <c r="B1573" s="864"/>
      <c r="C1573" s="884"/>
      <c r="D1573" s="865"/>
      <c r="E1573" s="897" t="s">
        <v>970</v>
      </c>
      <c r="F1573" s="868"/>
      <c r="G1573" s="912"/>
      <c r="H1573" s="912"/>
      <c r="I1573" s="912"/>
      <c r="J1573" s="933"/>
      <c r="K1573" s="964"/>
      <c r="L1573" s="933"/>
      <c r="M1573" s="922"/>
      <c r="N1573" s="940">
        <v>3.3089999999999997</v>
      </c>
      <c r="O1573" s="940">
        <v>3.1435500000000007</v>
      </c>
      <c r="P1573" s="940">
        <v>0</v>
      </c>
      <c r="Q1573" s="1054">
        <v>54.935376625137231</v>
      </c>
      <c r="R1573" s="869"/>
      <c r="S1573" s="951"/>
    </row>
    <row r="1574" spans="1:19" ht="14.25">
      <c r="A1574" s="275"/>
      <c r="B1574" s="864"/>
      <c r="C1574" s="884"/>
      <c r="D1574" s="865"/>
      <c r="E1574" s="898" t="s">
        <v>971</v>
      </c>
      <c r="F1574" s="867"/>
      <c r="G1574" s="909" t="s">
        <v>170</v>
      </c>
      <c r="H1574" s="910" t="s">
        <v>170</v>
      </c>
      <c r="I1574" s="909" t="s">
        <v>171</v>
      </c>
      <c r="J1574" s="932" t="s">
        <v>172</v>
      </c>
      <c r="K1574" s="962" t="s">
        <v>173</v>
      </c>
      <c r="L1574" s="932" t="s">
        <v>12</v>
      </c>
      <c r="M1574" s="920" t="s">
        <v>969</v>
      </c>
      <c r="N1574" s="939">
        <v>2.4750000000000005</v>
      </c>
      <c r="O1574" s="939">
        <v>2.3512500000000003</v>
      </c>
      <c r="P1574" s="939"/>
      <c r="Q1574" s="1053">
        <v>51.908288705460642</v>
      </c>
      <c r="R1574" s="866"/>
      <c r="S1574" s="952"/>
    </row>
    <row r="1575" spans="1:19" ht="14.25">
      <c r="A1575" s="275"/>
      <c r="B1575" s="864"/>
      <c r="C1575" s="884"/>
      <c r="D1575" s="865"/>
      <c r="E1575" s="896"/>
      <c r="F1575" s="865"/>
      <c r="G1575" s="911"/>
      <c r="H1575" s="910"/>
      <c r="I1575" s="911"/>
      <c r="J1575" s="932"/>
      <c r="K1575" s="963"/>
      <c r="L1575" s="932"/>
      <c r="M1575" s="921"/>
      <c r="N1575" s="939"/>
      <c r="O1575" s="939"/>
      <c r="P1575" s="939"/>
      <c r="Q1575" s="1053"/>
      <c r="R1575" s="866" t="s">
        <v>178</v>
      </c>
      <c r="S1575" s="952">
        <v>4256.5199999999995</v>
      </c>
    </row>
    <row r="1576" spans="1:19" ht="15">
      <c r="A1576" s="275"/>
      <c r="B1576" s="864"/>
      <c r="C1576" s="884"/>
      <c r="D1576" s="865"/>
      <c r="E1576" s="897" t="s">
        <v>972</v>
      </c>
      <c r="F1576" s="868"/>
      <c r="G1576" s="912"/>
      <c r="H1576" s="912"/>
      <c r="I1576" s="912"/>
      <c r="J1576" s="933"/>
      <c r="K1576" s="964"/>
      <c r="L1576" s="933"/>
      <c r="M1576" s="922"/>
      <c r="N1576" s="940">
        <v>2.4750000000000005</v>
      </c>
      <c r="O1576" s="940">
        <v>2.3512500000000003</v>
      </c>
      <c r="P1576" s="940">
        <v>0</v>
      </c>
      <c r="Q1576" s="1054">
        <v>51.908288705460642</v>
      </c>
      <c r="R1576" s="869"/>
      <c r="S1576" s="951"/>
    </row>
    <row r="1577" spans="1:19" ht="14.25">
      <c r="A1577" s="275"/>
      <c r="B1577" s="864"/>
      <c r="C1577" s="884"/>
      <c r="D1577" s="865"/>
      <c r="E1577" s="898" t="s">
        <v>973</v>
      </c>
      <c r="F1577" s="867"/>
      <c r="G1577" s="909" t="s">
        <v>170</v>
      </c>
      <c r="H1577" s="910" t="s">
        <v>170</v>
      </c>
      <c r="I1577" s="909" t="s">
        <v>171</v>
      </c>
      <c r="J1577" s="932" t="s">
        <v>172</v>
      </c>
      <c r="K1577" s="962" t="s">
        <v>173</v>
      </c>
      <c r="L1577" s="932" t="s">
        <v>12</v>
      </c>
      <c r="M1577" s="920" t="s">
        <v>974</v>
      </c>
      <c r="N1577" s="939">
        <v>3.5219999999999989</v>
      </c>
      <c r="O1577" s="939">
        <v>3.3450000000000002</v>
      </c>
      <c r="P1577" s="939"/>
      <c r="Q1577" s="1053">
        <v>27.40499714263451</v>
      </c>
      <c r="R1577" s="866"/>
      <c r="S1577" s="952"/>
    </row>
    <row r="1578" spans="1:19" ht="14.25">
      <c r="A1578" s="275"/>
      <c r="B1578" s="864"/>
      <c r="C1578" s="884"/>
      <c r="D1578" s="865"/>
      <c r="E1578" s="896"/>
      <c r="F1578" s="865"/>
      <c r="G1578" s="911"/>
      <c r="H1578" s="910"/>
      <c r="I1578" s="911"/>
      <c r="J1578" s="932"/>
      <c r="K1578" s="963"/>
      <c r="L1578" s="932"/>
      <c r="M1578" s="921"/>
      <c r="N1578" s="939"/>
      <c r="O1578" s="939"/>
      <c r="P1578" s="939"/>
      <c r="Q1578" s="1053"/>
      <c r="R1578" s="866" t="s">
        <v>178</v>
      </c>
      <c r="S1578" s="952">
        <v>2247.2400000000002</v>
      </c>
    </row>
    <row r="1579" spans="1:19" ht="15">
      <c r="A1579" s="275"/>
      <c r="B1579" s="864"/>
      <c r="C1579" s="884"/>
      <c r="D1579" s="865"/>
      <c r="E1579" s="897" t="s">
        <v>975</v>
      </c>
      <c r="F1579" s="868"/>
      <c r="G1579" s="912"/>
      <c r="H1579" s="912"/>
      <c r="I1579" s="912"/>
      <c r="J1579" s="933"/>
      <c r="K1579" s="964"/>
      <c r="L1579" s="933"/>
      <c r="M1579" s="922"/>
      <c r="N1579" s="940">
        <v>3.5219999999999989</v>
      </c>
      <c r="O1579" s="940">
        <v>3.3450000000000002</v>
      </c>
      <c r="P1579" s="940">
        <v>0</v>
      </c>
      <c r="Q1579" s="1054">
        <v>27.40499714263451</v>
      </c>
      <c r="R1579" s="869"/>
      <c r="S1579" s="951"/>
    </row>
    <row r="1580" spans="1:19" ht="15">
      <c r="A1580" s="275"/>
      <c r="B1580" s="864"/>
      <c r="C1580" s="886"/>
      <c r="D1580" s="892" t="s">
        <v>191</v>
      </c>
      <c r="E1580" s="899"/>
      <c r="F1580" s="865"/>
      <c r="G1580" s="910"/>
      <c r="H1580" s="910"/>
      <c r="I1580" s="910"/>
      <c r="J1580" s="932"/>
      <c r="K1580" s="965"/>
      <c r="L1580" s="932"/>
      <c r="M1580" s="923"/>
      <c r="N1580" s="939">
        <v>9.3059999999999974</v>
      </c>
      <c r="O1580" s="939">
        <v>8.8398000000000003</v>
      </c>
      <c r="P1580" s="939"/>
      <c r="Q1580" s="1053">
        <v>134.24866247323237</v>
      </c>
      <c r="R1580" s="866"/>
      <c r="S1580" s="952"/>
    </row>
    <row r="1581" spans="1:19" ht="15">
      <c r="A1581" s="275"/>
      <c r="B1581" s="864"/>
      <c r="C1581" s="883" t="s">
        <v>2166</v>
      </c>
      <c r="D1581" s="868"/>
      <c r="E1581" s="901"/>
      <c r="F1581" s="868"/>
      <c r="G1581" s="912"/>
      <c r="H1581" s="912"/>
      <c r="I1581" s="912"/>
      <c r="J1581" s="933"/>
      <c r="K1581" s="964"/>
      <c r="L1581" s="933"/>
      <c r="M1581" s="922"/>
      <c r="N1581" s="940">
        <v>9.3059999999999974</v>
      </c>
      <c r="O1581" s="940">
        <v>8.8398000000000003</v>
      </c>
      <c r="P1581" s="940"/>
      <c r="Q1581" s="1054">
        <v>134.24866247323237</v>
      </c>
      <c r="R1581" s="869"/>
      <c r="S1581" s="951"/>
    </row>
    <row r="1582" spans="1:19" ht="14.25">
      <c r="A1582" s="275"/>
      <c r="B1582" s="864"/>
      <c r="C1582" s="884" t="s">
        <v>2167</v>
      </c>
      <c r="D1582" s="867" t="s">
        <v>167</v>
      </c>
      <c r="E1582" s="898" t="s">
        <v>1016</v>
      </c>
      <c r="F1582" s="867"/>
      <c r="G1582" s="909" t="s">
        <v>170</v>
      </c>
      <c r="H1582" s="910" t="s">
        <v>170</v>
      </c>
      <c r="I1582" s="909" t="s">
        <v>171</v>
      </c>
      <c r="J1582" s="932" t="s">
        <v>172</v>
      </c>
      <c r="K1582" s="962" t="s">
        <v>173</v>
      </c>
      <c r="L1582" s="932" t="s">
        <v>12</v>
      </c>
      <c r="M1582" s="920" t="s">
        <v>969</v>
      </c>
      <c r="N1582" s="939">
        <v>1.4700000000000004</v>
      </c>
      <c r="O1582" s="939">
        <v>1.2495000000000001</v>
      </c>
      <c r="P1582" s="939"/>
      <c r="Q1582" s="1053">
        <v>58.441890026741753</v>
      </c>
      <c r="R1582" s="866"/>
      <c r="S1582" s="952"/>
    </row>
    <row r="1583" spans="1:19" ht="14.25">
      <c r="A1583" s="275"/>
      <c r="B1583" s="864"/>
      <c r="C1583" s="884"/>
      <c r="D1583" s="865"/>
      <c r="E1583" s="896"/>
      <c r="F1583" s="865"/>
      <c r="G1583" s="911"/>
      <c r="H1583" s="910"/>
      <c r="I1583" s="911"/>
      <c r="J1583" s="932"/>
      <c r="K1583" s="963"/>
      <c r="L1583" s="932"/>
      <c r="M1583" s="921"/>
      <c r="N1583" s="939"/>
      <c r="O1583" s="939"/>
      <c r="P1583" s="939"/>
      <c r="Q1583" s="1053"/>
      <c r="R1583" s="866" t="s">
        <v>178</v>
      </c>
      <c r="S1583" s="952">
        <v>4792.2</v>
      </c>
    </row>
    <row r="1584" spans="1:19" ht="15">
      <c r="A1584" s="275"/>
      <c r="B1584" s="864"/>
      <c r="C1584" s="884"/>
      <c r="D1584" s="865"/>
      <c r="E1584" s="897" t="s">
        <v>1017</v>
      </c>
      <c r="F1584" s="868"/>
      <c r="G1584" s="912"/>
      <c r="H1584" s="912"/>
      <c r="I1584" s="912"/>
      <c r="J1584" s="933"/>
      <c r="K1584" s="964"/>
      <c r="L1584" s="933"/>
      <c r="M1584" s="922"/>
      <c r="N1584" s="940">
        <v>1.4700000000000004</v>
      </c>
      <c r="O1584" s="940">
        <v>1.2495000000000001</v>
      </c>
      <c r="P1584" s="940">
        <v>0</v>
      </c>
      <c r="Q1584" s="1054">
        <v>58.441890026741753</v>
      </c>
      <c r="R1584" s="869"/>
      <c r="S1584" s="951"/>
    </row>
    <row r="1585" spans="1:19" ht="14.25">
      <c r="A1585" s="275"/>
      <c r="B1585" s="864"/>
      <c r="C1585" s="884"/>
      <c r="D1585" s="865"/>
      <c r="E1585" s="898" t="s">
        <v>1018</v>
      </c>
      <c r="F1585" s="867"/>
      <c r="G1585" s="909" t="s">
        <v>170</v>
      </c>
      <c r="H1585" s="910" t="s">
        <v>170</v>
      </c>
      <c r="I1585" s="909" t="s">
        <v>171</v>
      </c>
      <c r="J1585" s="932" t="s">
        <v>172</v>
      </c>
      <c r="K1585" s="962" t="s">
        <v>173</v>
      </c>
      <c r="L1585" s="932" t="s">
        <v>39</v>
      </c>
      <c r="M1585" s="920" t="s">
        <v>39</v>
      </c>
      <c r="N1585" s="939">
        <v>0.70399999999999985</v>
      </c>
      <c r="O1585" s="939">
        <v>0.66879999999999973</v>
      </c>
      <c r="P1585" s="939"/>
      <c r="Q1585" s="1053">
        <v>55.221583729213457</v>
      </c>
      <c r="R1585" s="866"/>
      <c r="S1585" s="952"/>
    </row>
    <row r="1586" spans="1:19" ht="14.25">
      <c r="A1586" s="275"/>
      <c r="B1586" s="864"/>
      <c r="C1586" s="884"/>
      <c r="D1586" s="865"/>
      <c r="E1586" s="896"/>
      <c r="F1586" s="865"/>
      <c r="G1586" s="911"/>
      <c r="H1586" s="910"/>
      <c r="I1586" s="911"/>
      <c r="J1586" s="932"/>
      <c r="K1586" s="963"/>
      <c r="L1586" s="932"/>
      <c r="M1586" s="921"/>
      <c r="N1586" s="939"/>
      <c r="O1586" s="939"/>
      <c r="P1586" s="939"/>
      <c r="Q1586" s="1053"/>
      <c r="R1586" s="866" t="s">
        <v>178</v>
      </c>
      <c r="S1586" s="952">
        <v>4528.2</v>
      </c>
    </row>
    <row r="1587" spans="1:19" ht="15">
      <c r="A1587" s="275"/>
      <c r="B1587" s="864"/>
      <c r="C1587" s="884"/>
      <c r="D1587" s="865"/>
      <c r="E1587" s="897" t="s">
        <v>1019</v>
      </c>
      <c r="F1587" s="868"/>
      <c r="G1587" s="912"/>
      <c r="H1587" s="912"/>
      <c r="I1587" s="912"/>
      <c r="J1587" s="933"/>
      <c r="K1587" s="964"/>
      <c r="L1587" s="933"/>
      <c r="M1587" s="922"/>
      <c r="N1587" s="940">
        <v>0.70399999999999985</v>
      </c>
      <c r="O1587" s="940">
        <v>0.66879999999999973</v>
      </c>
      <c r="P1587" s="940">
        <v>0</v>
      </c>
      <c r="Q1587" s="1054">
        <v>55.221583729213457</v>
      </c>
      <c r="R1587" s="869"/>
      <c r="S1587" s="951"/>
    </row>
    <row r="1588" spans="1:19" ht="15">
      <c r="A1588" s="275"/>
      <c r="B1588" s="864"/>
      <c r="C1588" s="886"/>
      <c r="D1588" s="892" t="s">
        <v>191</v>
      </c>
      <c r="E1588" s="899"/>
      <c r="F1588" s="865"/>
      <c r="G1588" s="910"/>
      <c r="H1588" s="910"/>
      <c r="I1588" s="910"/>
      <c r="J1588" s="932"/>
      <c r="K1588" s="965"/>
      <c r="L1588" s="932"/>
      <c r="M1588" s="923"/>
      <c r="N1588" s="939">
        <v>2.1740000000000008</v>
      </c>
      <c r="O1588" s="939">
        <v>1.918300000000001</v>
      </c>
      <c r="P1588" s="939"/>
      <c r="Q1588" s="1053">
        <v>113.66347375595522</v>
      </c>
      <c r="R1588" s="866"/>
      <c r="S1588" s="952"/>
    </row>
    <row r="1589" spans="1:19" ht="15">
      <c r="A1589" s="275"/>
      <c r="B1589" s="864"/>
      <c r="C1589" s="883" t="s">
        <v>2168</v>
      </c>
      <c r="D1589" s="868"/>
      <c r="E1589" s="901"/>
      <c r="F1589" s="868"/>
      <c r="G1589" s="912"/>
      <c r="H1589" s="912"/>
      <c r="I1589" s="912"/>
      <c r="J1589" s="933"/>
      <c r="K1589" s="964"/>
      <c r="L1589" s="933"/>
      <c r="M1589" s="922"/>
      <c r="N1589" s="940">
        <v>2.1740000000000008</v>
      </c>
      <c r="O1589" s="940">
        <v>1.918300000000001</v>
      </c>
      <c r="P1589" s="940"/>
      <c r="Q1589" s="1054">
        <v>113.66347375595522</v>
      </c>
      <c r="R1589" s="869"/>
      <c r="S1589" s="951"/>
    </row>
    <row r="1590" spans="1:19" ht="14.25">
      <c r="A1590" s="275"/>
      <c r="B1590" s="864"/>
      <c r="C1590" s="884" t="s">
        <v>2276</v>
      </c>
      <c r="D1590" s="867" t="s">
        <v>167</v>
      </c>
      <c r="E1590" s="898" t="s">
        <v>1181</v>
      </c>
      <c r="F1590" s="867" t="s">
        <v>1182</v>
      </c>
      <c r="G1590" s="909" t="s">
        <v>170</v>
      </c>
      <c r="H1590" s="910" t="s">
        <v>170</v>
      </c>
      <c r="I1590" s="909" t="s">
        <v>176</v>
      </c>
      <c r="J1590" s="932" t="s">
        <v>238</v>
      </c>
      <c r="K1590" s="962" t="s">
        <v>173</v>
      </c>
      <c r="L1590" s="932" t="s">
        <v>989</v>
      </c>
      <c r="M1590" s="920" t="s">
        <v>1183</v>
      </c>
      <c r="N1590" s="939">
        <v>4.8</v>
      </c>
      <c r="O1590" s="939">
        <v>4.1849999999999996</v>
      </c>
      <c r="P1590" s="939"/>
      <c r="Q1590" s="1053">
        <v>33806.210999999996</v>
      </c>
      <c r="R1590" s="866"/>
      <c r="S1590" s="952"/>
    </row>
    <row r="1591" spans="1:19" ht="14.25">
      <c r="A1591" s="275"/>
      <c r="B1591" s="864"/>
      <c r="C1591" s="884"/>
      <c r="D1591" s="865"/>
      <c r="E1591" s="896"/>
      <c r="F1591" s="865"/>
      <c r="G1591" s="911"/>
      <c r="H1591" s="910"/>
      <c r="I1591" s="911"/>
      <c r="J1591" s="932"/>
      <c r="K1591" s="963"/>
      <c r="L1591" s="932"/>
      <c r="M1591" s="921"/>
      <c r="N1591" s="939"/>
      <c r="O1591" s="939"/>
      <c r="P1591" s="939"/>
      <c r="Q1591" s="1053"/>
      <c r="R1591" s="866" t="s">
        <v>1109</v>
      </c>
      <c r="S1591" s="952">
        <v>20233695.419999998</v>
      </c>
    </row>
    <row r="1592" spans="1:19" ht="15">
      <c r="A1592" s="275"/>
      <c r="B1592" s="864"/>
      <c r="C1592" s="884"/>
      <c r="D1592" s="865"/>
      <c r="E1592" s="897" t="s">
        <v>1184</v>
      </c>
      <c r="F1592" s="868"/>
      <c r="G1592" s="912"/>
      <c r="H1592" s="912"/>
      <c r="I1592" s="912"/>
      <c r="J1592" s="933"/>
      <c r="K1592" s="964"/>
      <c r="L1592" s="933"/>
      <c r="M1592" s="922"/>
      <c r="N1592" s="940">
        <v>4.8</v>
      </c>
      <c r="O1592" s="940">
        <v>4.1849999999999996</v>
      </c>
      <c r="P1592" s="940">
        <v>4.82</v>
      </c>
      <c r="Q1592" s="1054">
        <v>33806.210999999996</v>
      </c>
      <c r="R1592" s="869"/>
      <c r="S1592" s="951"/>
    </row>
    <row r="1593" spans="1:19" ht="14.25">
      <c r="A1593" s="275"/>
      <c r="B1593" s="864"/>
      <c r="C1593" s="884"/>
      <c r="D1593" s="865"/>
      <c r="E1593" s="898" t="s">
        <v>1107</v>
      </c>
      <c r="F1593" s="867" t="s">
        <v>2277</v>
      </c>
      <c r="G1593" s="909" t="s">
        <v>170</v>
      </c>
      <c r="H1593" s="910" t="s">
        <v>170</v>
      </c>
      <c r="I1593" s="909" t="s">
        <v>176</v>
      </c>
      <c r="J1593" s="932" t="s">
        <v>238</v>
      </c>
      <c r="K1593" s="962" t="s">
        <v>173</v>
      </c>
      <c r="L1593" s="932" t="s">
        <v>989</v>
      </c>
      <c r="M1593" s="920" t="s">
        <v>1108</v>
      </c>
      <c r="N1593" s="939">
        <v>3.1999999999999997</v>
      </c>
      <c r="O1593" s="939">
        <v>2.7830000000000008</v>
      </c>
      <c r="P1593" s="939"/>
      <c r="Q1593" s="1053">
        <v>17022.603999999999</v>
      </c>
      <c r="R1593" s="866"/>
      <c r="S1593" s="952"/>
    </row>
    <row r="1594" spans="1:19" ht="14.25">
      <c r="A1594" s="275"/>
      <c r="B1594" s="864"/>
      <c r="C1594" s="884"/>
      <c r="D1594" s="865"/>
      <c r="E1594" s="896"/>
      <c r="F1594" s="865"/>
      <c r="G1594" s="911"/>
      <c r="H1594" s="910"/>
      <c r="I1594" s="911"/>
      <c r="J1594" s="932"/>
      <c r="K1594" s="963"/>
      <c r="L1594" s="932"/>
      <c r="M1594" s="921"/>
      <c r="N1594" s="939"/>
      <c r="O1594" s="939"/>
      <c r="P1594" s="939"/>
      <c r="Q1594" s="1053"/>
      <c r="R1594" s="866" t="s">
        <v>1109</v>
      </c>
      <c r="S1594" s="952">
        <v>10210562.780000001</v>
      </c>
    </row>
    <row r="1595" spans="1:19" ht="15">
      <c r="A1595" s="275"/>
      <c r="B1595" s="864"/>
      <c r="C1595" s="884"/>
      <c r="D1595" s="865"/>
      <c r="E1595" s="897" t="s">
        <v>1110</v>
      </c>
      <c r="F1595" s="868"/>
      <c r="G1595" s="912"/>
      <c r="H1595" s="912"/>
      <c r="I1595" s="912"/>
      <c r="J1595" s="933"/>
      <c r="K1595" s="964"/>
      <c r="L1595" s="933"/>
      <c r="M1595" s="922"/>
      <c r="N1595" s="940">
        <v>3.1999999999999997</v>
      </c>
      <c r="O1595" s="940">
        <v>2.7830000000000008</v>
      </c>
      <c r="P1595" s="940">
        <v>3.23</v>
      </c>
      <c r="Q1595" s="1054">
        <v>17022.603999999999</v>
      </c>
      <c r="R1595" s="869"/>
      <c r="S1595" s="951"/>
    </row>
    <row r="1596" spans="1:19" ht="14.25">
      <c r="A1596" s="275"/>
      <c r="B1596" s="864"/>
      <c r="C1596" s="884"/>
      <c r="D1596" s="865"/>
      <c r="E1596" s="898" t="s">
        <v>2152</v>
      </c>
      <c r="F1596" s="867" t="s">
        <v>2153</v>
      </c>
      <c r="G1596" s="909" t="s">
        <v>170</v>
      </c>
      <c r="H1596" s="910" t="s">
        <v>170</v>
      </c>
      <c r="I1596" s="909" t="s">
        <v>176</v>
      </c>
      <c r="J1596" s="932" t="s">
        <v>238</v>
      </c>
      <c r="K1596" s="962" t="s">
        <v>173</v>
      </c>
      <c r="L1596" s="932" t="s">
        <v>989</v>
      </c>
      <c r="M1596" s="920" t="s">
        <v>1183</v>
      </c>
      <c r="N1596" s="939">
        <v>2.4</v>
      </c>
      <c r="O1596" s="939">
        <v>2.3199999999999998</v>
      </c>
      <c r="P1596" s="939"/>
      <c r="Q1596" s="1053">
        <v>14792.918</v>
      </c>
      <c r="R1596" s="866"/>
      <c r="S1596" s="952"/>
    </row>
    <row r="1597" spans="1:19" ht="14.25">
      <c r="A1597" s="275"/>
      <c r="B1597" s="864"/>
      <c r="C1597" s="884"/>
      <c r="D1597" s="865"/>
      <c r="E1597" s="896"/>
      <c r="F1597" s="865"/>
      <c r="G1597" s="911"/>
      <c r="H1597" s="910"/>
      <c r="I1597" s="911"/>
      <c r="J1597" s="932"/>
      <c r="K1597" s="963"/>
      <c r="L1597" s="932"/>
      <c r="M1597" s="921"/>
      <c r="N1597" s="939"/>
      <c r="O1597" s="939"/>
      <c r="P1597" s="939"/>
      <c r="Q1597" s="1053"/>
      <c r="R1597" s="866" t="s">
        <v>1109</v>
      </c>
      <c r="S1597" s="952">
        <v>8852843.5800000001</v>
      </c>
    </row>
    <row r="1598" spans="1:19" ht="15">
      <c r="A1598" s="275"/>
      <c r="B1598" s="864"/>
      <c r="C1598" s="884"/>
      <c r="D1598" s="865"/>
      <c r="E1598" s="897" t="s">
        <v>2154</v>
      </c>
      <c r="F1598" s="868"/>
      <c r="G1598" s="912"/>
      <c r="H1598" s="912"/>
      <c r="I1598" s="912"/>
      <c r="J1598" s="933"/>
      <c r="K1598" s="964"/>
      <c r="L1598" s="933"/>
      <c r="M1598" s="922"/>
      <c r="N1598" s="940">
        <v>2.4</v>
      </c>
      <c r="O1598" s="940">
        <v>2.3199999999999998</v>
      </c>
      <c r="P1598" s="940">
        <v>2.41</v>
      </c>
      <c r="Q1598" s="1054">
        <v>14792.918</v>
      </c>
      <c r="R1598" s="869"/>
      <c r="S1598" s="951"/>
    </row>
    <row r="1599" spans="1:19" ht="15">
      <c r="A1599" s="275"/>
      <c r="B1599" s="864"/>
      <c r="C1599" s="886"/>
      <c r="D1599" s="892" t="s">
        <v>191</v>
      </c>
      <c r="E1599" s="899"/>
      <c r="F1599" s="865"/>
      <c r="G1599" s="910"/>
      <c r="H1599" s="910"/>
      <c r="I1599" s="910"/>
      <c r="J1599" s="932"/>
      <c r="K1599" s="965"/>
      <c r="L1599" s="932"/>
      <c r="M1599" s="923"/>
      <c r="N1599" s="939">
        <v>10.399999999999991</v>
      </c>
      <c r="O1599" s="939">
        <v>9.2880000000000003</v>
      </c>
      <c r="P1599" s="939"/>
      <c r="Q1599" s="1053">
        <v>65621.733000000007</v>
      </c>
      <c r="R1599" s="866"/>
      <c r="S1599" s="952"/>
    </row>
    <row r="1600" spans="1:19" ht="15">
      <c r="A1600" s="275"/>
      <c r="B1600" s="864"/>
      <c r="C1600" s="883" t="s">
        <v>2278</v>
      </c>
      <c r="D1600" s="868"/>
      <c r="E1600" s="901"/>
      <c r="F1600" s="868"/>
      <c r="G1600" s="912"/>
      <c r="H1600" s="912"/>
      <c r="I1600" s="912"/>
      <c r="J1600" s="933"/>
      <c r="K1600" s="964"/>
      <c r="L1600" s="933"/>
      <c r="M1600" s="922"/>
      <c r="N1600" s="940">
        <v>10.399999999999991</v>
      </c>
      <c r="O1600" s="940">
        <v>9.2880000000000003</v>
      </c>
      <c r="P1600" s="940"/>
      <c r="Q1600" s="1054">
        <v>65621.733000000007</v>
      </c>
      <c r="R1600" s="869"/>
      <c r="S1600" s="951"/>
    </row>
    <row r="1601" spans="1:19" ht="14.25">
      <c r="A1601" s="275"/>
      <c r="B1601" s="864"/>
      <c r="C1601" s="884" t="s">
        <v>2279</v>
      </c>
      <c r="D1601" s="867" t="s">
        <v>192</v>
      </c>
      <c r="E1601" s="900" t="s">
        <v>1080</v>
      </c>
      <c r="F1601" s="867" t="s">
        <v>219</v>
      </c>
      <c r="G1601" s="911" t="s">
        <v>194</v>
      </c>
      <c r="H1601" s="910" t="s">
        <v>194</v>
      </c>
      <c r="I1601" s="911" t="s">
        <v>176</v>
      </c>
      <c r="J1601" s="932" t="s">
        <v>238</v>
      </c>
      <c r="K1601" s="963" t="s">
        <v>173</v>
      </c>
      <c r="L1601" s="932" t="s">
        <v>982</v>
      </c>
      <c r="M1601" s="921" t="s">
        <v>983</v>
      </c>
      <c r="N1601" s="939">
        <v>1.8</v>
      </c>
      <c r="O1601" s="939">
        <v>1.79</v>
      </c>
      <c r="P1601" s="939"/>
      <c r="Q1601" s="1053">
        <v>1478.107</v>
      </c>
      <c r="R1601" s="866"/>
      <c r="S1601" s="952"/>
    </row>
    <row r="1602" spans="1:19" ht="15">
      <c r="A1602" s="275"/>
      <c r="B1602" s="864"/>
      <c r="C1602" s="884"/>
      <c r="D1602" s="865"/>
      <c r="E1602" s="897" t="s">
        <v>1081</v>
      </c>
      <c r="F1602" s="868"/>
      <c r="G1602" s="912"/>
      <c r="H1602" s="912"/>
      <c r="I1602" s="912"/>
      <c r="J1602" s="933"/>
      <c r="K1602" s="964"/>
      <c r="L1602" s="933"/>
      <c r="M1602" s="922"/>
      <c r="N1602" s="940">
        <v>1.8</v>
      </c>
      <c r="O1602" s="940">
        <v>1.79</v>
      </c>
      <c r="P1602" s="940">
        <v>1.7949999999999999</v>
      </c>
      <c r="Q1602" s="1054">
        <v>1478.107</v>
      </c>
      <c r="R1602" s="869"/>
      <c r="S1602" s="951"/>
    </row>
    <row r="1603" spans="1:19" ht="15">
      <c r="A1603" s="275"/>
      <c r="B1603" s="864"/>
      <c r="C1603" s="886"/>
      <c r="D1603" s="892" t="s">
        <v>204</v>
      </c>
      <c r="E1603" s="899"/>
      <c r="F1603" s="865"/>
      <c r="G1603" s="910"/>
      <c r="H1603" s="910"/>
      <c r="I1603" s="910"/>
      <c r="J1603" s="932"/>
      <c r="K1603" s="965"/>
      <c r="L1603" s="932"/>
      <c r="M1603" s="923"/>
      <c r="N1603" s="939">
        <v>1.8</v>
      </c>
      <c r="O1603" s="939">
        <v>1.79</v>
      </c>
      <c r="P1603" s="939"/>
      <c r="Q1603" s="1053">
        <v>1478.107</v>
      </c>
      <c r="R1603" s="866"/>
      <c r="S1603" s="952"/>
    </row>
    <row r="1604" spans="1:19" ht="15">
      <c r="A1604" s="275"/>
      <c r="B1604" s="870"/>
      <c r="C1604" s="883" t="s">
        <v>2280</v>
      </c>
      <c r="D1604" s="868"/>
      <c r="E1604" s="901"/>
      <c r="F1604" s="868"/>
      <c r="G1604" s="912"/>
      <c r="H1604" s="912"/>
      <c r="I1604" s="912"/>
      <c r="J1604" s="933"/>
      <c r="K1604" s="964"/>
      <c r="L1604" s="933"/>
      <c r="M1604" s="922"/>
      <c r="N1604" s="940">
        <v>1.8</v>
      </c>
      <c r="O1604" s="940">
        <v>1.79</v>
      </c>
      <c r="P1604" s="940"/>
      <c r="Q1604" s="1054">
        <v>1478.107</v>
      </c>
      <c r="R1604" s="869"/>
      <c r="S1604" s="951"/>
    </row>
    <row r="1605" spans="1:19" ht="15">
      <c r="A1605" s="275"/>
      <c r="B1605" s="871" t="s">
        <v>1238</v>
      </c>
      <c r="C1605" s="887"/>
      <c r="D1605" s="872"/>
      <c r="E1605" s="902"/>
      <c r="F1605" s="872"/>
      <c r="G1605" s="913"/>
      <c r="H1605" s="913"/>
      <c r="I1605" s="913"/>
      <c r="J1605" s="934"/>
      <c r="K1605" s="966"/>
      <c r="L1605" s="934"/>
      <c r="M1605" s="924"/>
      <c r="N1605" s="941">
        <v>5575.0180000000073</v>
      </c>
      <c r="O1605" s="941">
        <v>5283.8461000000598</v>
      </c>
      <c r="P1605" s="941"/>
      <c r="Q1605" s="1055">
        <v>26362717.579458166</v>
      </c>
      <c r="R1605" s="873"/>
      <c r="S1605" s="953"/>
    </row>
    <row r="1606" spans="1:19" ht="15">
      <c r="A1606" s="275"/>
      <c r="B1606" s="874" t="s">
        <v>13</v>
      </c>
      <c r="C1606" s="884" t="s">
        <v>166</v>
      </c>
      <c r="D1606" s="867" t="s">
        <v>167</v>
      </c>
      <c r="E1606" s="898" t="s">
        <v>1239</v>
      </c>
      <c r="F1606" s="867" t="s">
        <v>1240</v>
      </c>
      <c r="G1606" s="909" t="s">
        <v>170</v>
      </c>
      <c r="H1606" s="910" t="s">
        <v>170</v>
      </c>
      <c r="I1606" s="909" t="s">
        <v>171</v>
      </c>
      <c r="J1606" s="932" t="s">
        <v>172</v>
      </c>
      <c r="K1606" s="962" t="s">
        <v>177</v>
      </c>
      <c r="L1606" s="932" t="s">
        <v>1241</v>
      </c>
      <c r="M1606" s="920" t="s">
        <v>1242</v>
      </c>
      <c r="N1606" s="939">
        <v>0</v>
      </c>
      <c r="O1606" s="939">
        <v>0</v>
      </c>
      <c r="P1606" s="939"/>
      <c r="Q1606" s="1053">
        <v>0</v>
      </c>
      <c r="R1606" s="866"/>
      <c r="S1606" s="952"/>
    </row>
    <row r="1607" spans="1:19" ht="14.25">
      <c r="A1607" s="275"/>
      <c r="B1607" s="864"/>
      <c r="C1607" s="884"/>
      <c r="D1607" s="865"/>
      <c r="E1607" s="896"/>
      <c r="F1607" s="867" t="s">
        <v>423</v>
      </c>
      <c r="G1607" s="911" t="s">
        <v>170</v>
      </c>
      <c r="H1607" s="910" t="s">
        <v>170</v>
      </c>
      <c r="I1607" s="911" t="s">
        <v>171</v>
      </c>
      <c r="J1607" s="932" t="s">
        <v>172</v>
      </c>
      <c r="K1607" s="963" t="s">
        <v>177</v>
      </c>
      <c r="L1607" s="932" t="s">
        <v>1241</v>
      </c>
      <c r="M1607" s="921" t="s">
        <v>1242</v>
      </c>
      <c r="N1607" s="939">
        <v>0</v>
      </c>
      <c r="O1607" s="939">
        <v>0</v>
      </c>
      <c r="P1607" s="939"/>
      <c r="Q1607" s="1053">
        <v>0</v>
      </c>
      <c r="R1607" s="866"/>
      <c r="S1607" s="952"/>
    </row>
    <row r="1608" spans="1:19" ht="15">
      <c r="A1608" s="275"/>
      <c r="B1608" s="864"/>
      <c r="C1608" s="884"/>
      <c r="D1608" s="865"/>
      <c r="E1608" s="897" t="s">
        <v>1243</v>
      </c>
      <c r="F1608" s="868"/>
      <c r="G1608" s="912"/>
      <c r="H1608" s="912"/>
      <c r="I1608" s="912"/>
      <c r="J1608" s="933"/>
      <c r="K1608" s="964"/>
      <c r="L1608" s="933"/>
      <c r="M1608" s="922"/>
      <c r="N1608" s="940">
        <v>0</v>
      </c>
      <c r="O1608" s="940">
        <v>0</v>
      </c>
      <c r="P1608" s="940">
        <v>0</v>
      </c>
      <c r="Q1608" s="1054">
        <v>0</v>
      </c>
      <c r="R1608" s="869"/>
      <c r="S1608" s="951"/>
    </row>
    <row r="1609" spans="1:19" ht="14.25">
      <c r="A1609" s="275"/>
      <c r="B1609" s="864"/>
      <c r="C1609" s="884"/>
      <c r="D1609" s="865"/>
      <c r="E1609" s="898" t="s">
        <v>1244</v>
      </c>
      <c r="F1609" s="867" t="s">
        <v>1245</v>
      </c>
      <c r="G1609" s="909" t="s">
        <v>170</v>
      </c>
      <c r="H1609" s="910" t="s">
        <v>170</v>
      </c>
      <c r="I1609" s="909" t="s">
        <v>171</v>
      </c>
      <c r="J1609" s="932" t="s">
        <v>172</v>
      </c>
      <c r="K1609" s="962" t="s">
        <v>173</v>
      </c>
      <c r="L1609" s="932" t="s">
        <v>1246</v>
      </c>
      <c r="M1609" s="920" t="s">
        <v>1246</v>
      </c>
      <c r="N1609" s="939">
        <v>0.5</v>
      </c>
      <c r="O1609" s="939">
        <v>0.38000000000000006</v>
      </c>
      <c r="P1609" s="939"/>
      <c r="Q1609" s="1053">
        <v>0</v>
      </c>
      <c r="R1609" s="866"/>
      <c r="S1609" s="952"/>
    </row>
    <row r="1610" spans="1:19" ht="14.25">
      <c r="A1610" s="275"/>
      <c r="B1610" s="864"/>
      <c r="C1610" s="884"/>
      <c r="D1610" s="865"/>
      <c r="E1610" s="895"/>
      <c r="F1610" s="867" t="s">
        <v>1247</v>
      </c>
      <c r="G1610" s="909" t="s">
        <v>170</v>
      </c>
      <c r="H1610" s="910" t="s">
        <v>170</v>
      </c>
      <c r="I1610" s="909" t="s">
        <v>171</v>
      </c>
      <c r="J1610" s="932" t="s">
        <v>172</v>
      </c>
      <c r="K1610" s="962" t="s">
        <v>173</v>
      </c>
      <c r="L1610" s="932" t="s">
        <v>1246</v>
      </c>
      <c r="M1610" s="920" t="s">
        <v>1246</v>
      </c>
      <c r="N1610" s="939">
        <v>0.5</v>
      </c>
      <c r="O1610" s="939">
        <v>0.39999999999999997</v>
      </c>
      <c r="P1610" s="939"/>
      <c r="Q1610" s="1053">
        <v>2072.64</v>
      </c>
      <c r="R1610" s="866"/>
      <c r="S1610" s="952"/>
    </row>
    <row r="1611" spans="1:19" ht="14.25">
      <c r="A1611" s="275"/>
      <c r="B1611" s="864"/>
      <c r="C1611" s="884"/>
      <c r="D1611" s="865"/>
      <c r="E1611" s="895"/>
      <c r="F1611" s="865"/>
      <c r="G1611" s="909"/>
      <c r="H1611" s="910"/>
      <c r="I1611" s="909"/>
      <c r="J1611" s="932"/>
      <c r="K1611" s="962"/>
      <c r="L1611" s="932"/>
      <c r="M1611" s="920"/>
      <c r="N1611" s="939"/>
      <c r="O1611" s="939"/>
      <c r="P1611" s="939"/>
      <c r="Q1611" s="1053"/>
      <c r="R1611" s="866" t="s">
        <v>178</v>
      </c>
      <c r="S1611" s="952">
        <v>180504</v>
      </c>
    </row>
    <row r="1612" spans="1:19" ht="14.25">
      <c r="A1612" s="275"/>
      <c r="B1612" s="864"/>
      <c r="C1612" s="884"/>
      <c r="D1612" s="865"/>
      <c r="E1612" s="895"/>
      <c r="F1612" s="867" t="s">
        <v>1800</v>
      </c>
      <c r="G1612" s="909" t="s">
        <v>170</v>
      </c>
      <c r="H1612" s="910" t="s">
        <v>170</v>
      </c>
      <c r="I1612" s="909" t="s">
        <v>171</v>
      </c>
      <c r="J1612" s="932" t="s">
        <v>172</v>
      </c>
      <c r="K1612" s="962" t="s">
        <v>173</v>
      </c>
      <c r="L1612" s="932" t="s">
        <v>1246</v>
      </c>
      <c r="M1612" s="920" t="s">
        <v>1246</v>
      </c>
      <c r="N1612" s="939">
        <v>0.7340000000000001</v>
      </c>
      <c r="O1612" s="939">
        <v>0.5</v>
      </c>
      <c r="P1612" s="939"/>
      <c r="Q1612" s="1053">
        <v>954.46800000000007</v>
      </c>
      <c r="R1612" s="866"/>
      <c r="S1612" s="952"/>
    </row>
    <row r="1613" spans="1:19" ht="14.25">
      <c r="A1613" s="275"/>
      <c r="B1613" s="864"/>
      <c r="C1613" s="884"/>
      <c r="D1613" s="865"/>
      <c r="E1613" s="895"/>
      <c r="F1613" s="865"/>
      <c r="G1613" s="909"/>
      <c r="H1613" s="910"/>
      <c r="I1613" s="909"/>
      <c r="J1613" s="932"/>
      <c r="K1613" s="962"/>
      <c r="L1613" s="932"/>
      <c r="M1613" s="920"/>
      <c r="N1613" s="939"/>
      <c r="O1613" s="939"/>
      <c r="P1613" s="939"/>
      <c r="Q1613" s="1053"/>
      <c r="R1613" s="866" t="s">
        <v>178</v>
      </c>
      <c r="S1613" s="952">
        <v>82678</v>
      </c>
    </row>
    <row r="1614" spans="1:19" ht="14.25">
      <c r="A1614" s="275"/>
      <c r="B1614" s="864"/>
      <c r="C1614" s="884"/>
      <c r="D1614" s="865"/>
      <c r="E1614" s="895"/>
      <c r="F1614" s="867" t="s">
        <v>185</v>
      </c>
      <c r="G1614" s="909" t="s">
        <v>170</v>
      </c>
      <c r="H1614" s="910" t="s">
        <v>170</v>
      </c>
      <c r="I1614" s="909" t="s">
        <v>171</v>
      </c>
      <c r="J1614" s="932" t="s">
        <v>172</v>
      </c>
      <c r="K1614" s="962" t="s">
        <v>173</v>
      </c>
      <c r="L1614" s="932" t="s">
        <v>1246</v>
      </c>
      <c r="M1614" s="920" t="s">
        <v>1246</v>
      </c>
      <c r="N1614" s="939">
        <v>0.6</v>
      </c>
      <c r="O1614" s="939">
        <v>0.47999999999999993</v>
      </c>
      <c r="P1614" s="939"/>
      <c r="Q1614" s="1053">
        <v>1261.56</v>
      </c>
      <c r="R1614" s="866"/>
      <c r="S1614" s="952"/>
    </row>
    <row r="1615" spans="1:19" ht="14.25">
      <c r="A1615" s="275"/>
      <c r="B1615" s="864"/>
      <c r="C1615" s="884"/>
      <c r="D1615" s="865"/>
      <c r="E1615" s="895"/>
      <c r="F1615" s="865"/>
      <c r="G1615" s="909"/>
      <c r="H1615" s="910"/>
      <c r="I1615" s="909"/>
      <c r="J1615" s="932"/>
      <c r="K1615" s="962"/>
      <c r="L1615" s="932"/>
      <c r="M1615" s="920"/>
      <c r="N1615" s="939"/>
      <c r="O1615" s="939"/>
      <c r="P1615" s="939"/>
      <c r="Q1615" s="1053"/>
      <c r="R1615" s="866" t="s">
        <v>178</v>
      </c>
      <c r="S1615" s="952">
        <v>109666</v>
      </c>
    </row>
    <row r="1616" spans="1:19" ht="14.25">
      <c r="A1616" s="275"/>
      <c r="B1616" s="864"/>
      <c r="C1616" s="884"/>
      <c r="D1616" s="865"/>
      <c r="E1616" s="895"/>
      <c r="F1616" s="867" t="s">
        <v>2169</v>
      </c>
      <c r="G1616" s="909" t="s">
        <v>170</v>
      </c>
      <c r="H1616" s="910" t="s">
        <v>170</v>
      </c>
      <c r="I1616" s="909" t="s">
        <v>171</v>
      </c>
      <c r="J1616" s="932" t="s">
        <v>172</v>
      </c>
      <c r="K1616" s="962" t="s">
        <v>173</v>
      </c>
      <c r="L1616" s="932" t="s">
        <v>1246</v>
      </c>
      <c r="M1616" s="920" t="s">
        <v>1246</v>
      </c>
      <c r="N1616" s="939">
        <v>1</v>
      </c>
      <c r="O1616" s="939">
        <v>0.84999999999999976</v>
      </c>
      <c r="P1616" s="939"/>
      <c r="Q1616" s="1053">
        <v>1473.5990000000002</v>
      </c>
      <c r="R1616" s="866"/>
      <c r="S1616" s="952"/>
    </row>
    <row r="1617" spans="1:19" ht="14.25">
      <c r="A1617" s="275"/>
      <c r="B1617" s="864"/>
      <c r="C1617" s="884"/>
      <c r="D1617" s="865"/>
      <c r="E1617" s="896"/>
      <c r="F1617" s="865"/>
      <c r="G1617" s="911"/>
      <c r="H1617" s="910"/>
      <c r="I1617" s="911"/>
      <c r="J1617" s="932"/>
      <c r="K1617" s="963"/>
      <c r="L1617" s="932"/>
      <c r="M1617" s="921"/>
      <c r="N1617" s="939"/>
      <c r="O1617" s="939"/>
      <c r="P1617" s="939"/>
      <c r="Q1617" s="1053"/>
      <c r="R1617" s="866" t="s">
        <v>178</v>
      </c>
      <c r="S1617" s="952">
        <v>129127</v>
      </c>
    </row>
    <row r="1618" spans="1:19" ht="15">
      <c r="A1618" s="275"/>
      <c r="B1618" s="864"/>
      <c r="C1618" s="884"/>
      <c r="D1618" s="865"/>
      <c r="E1618" s="897" t="s">
        <v>1252</v>
      </c>
      <c r="F1618" s="868"/>
      <c r="G1618" s="912"/>
      <c r="H1618" s="912"/>
      <c r="I1618" s="912"/>
      <c r="J1618" s="933"/>
      <c r="K1618" s="964"/>
      <c r="L1618" s="933"/>
      <c r="M1618" s="922"/>
      <c r="N1618" s="940">
        <v>3.3339999999999996</v>
      </c>
      <c r="O1618" s="940">
        <v>2.6100000000000003</v>
      </c>
      <c r="P1618" s="940">
        <v>1.577</v>
      </c>
      <c r="Q1618" s="1054">
        <v>5762.2669999999989</v>
      </c>
      <c r="R1618" s="869"/>
      <c r="S1618" s="951"/>
    </row>
    <row r="1619" spans="1:19" ht="14.25">
      <c r="A1619" s="275"/>
      <c r="B1619" s="864"/>
      <c r="C1619" s="884"/>
      <c r="D1619" s="865"/>
      <c r="E1619" s="900" t="s">
        <v>1253</v>
      </c>
      <c r="F1619" s="867" t="s">
        <v>1254</v>
      </c>
      <c r="G1619" s="911" t="s">
        <v>170</v>
      </c>
      <c r="H1619" s="910" t="s">
        <v>170</v>
      </c>
      <c r="I1619" s="911" t="s">
        <v>171</v>
      </c>
      <c r="J1619" s="932" t="s">
        <v>172</v>
      </c>
      <c r="K1619" s="963" t="s">
        <v>177</v>
      </c>
      <c r="L1619" s="932" t="s">
        <v>1248</v>
      </c>
      <c r="M1619" s="921" t="s">
        <v>1255</v>
      </c>
      <c r="N1619" s="939">
        <v>0</v>
      </c>
      <c r="O1619" s="939">
        <v>0</v>
      </c>
      <c r="P1619" s="939"/>
      <c r="Q1619" s="1053">
        <v>0</v>
      </c>
      <c r="R1619" s="866"/>
      <c r="S1619" s="952"/>
    </row>
    <row r="1620" spans="1:19" ht="15">
      <c r="A1620" s="275"/>
      <c r="B1620" s="864"/>
      <c r="C1620" s="884"/>
      <c r="D1620" s="865"/>
      <c r="E1620" s="897" t="s">
        <v>1256</v>
      </c>
      <c r="F1620" s="868"/>
      <c r="G1620" s="912"/>
      <c r="H1620" s="912"/>
      <c r="I1620" s="912"/>
      <c r="J1620" s="933"/>
      <c r="K1620" s="964"/>
      <c r="L1620" s="933"/>
      <c r="M1620" s="922"/>
      <c r="N1620" s="940">
        <v>0</v>
      </c>
      <c r="O1620" s="940">
        <v>0</v>
      </c>
      <c r="P1620" s="940">
        <v>0</v>
      </c>
      <c r="Q1620" s="1054">
        <v>0</v>
      </c>
      <c r="R1620" s="869"/>
      <c r="S1620" s="951"/>
    </row>
    <row r="1621" spans="1:19" ht="14.25">
      <c r="A1621" s="275"/>
      <c r="B1621" s="864"/>
      <c r="C1621" s="884"/>
      <c r="D1621" s="865"/>
      <c r="E1621" s="900" t="s">
        <v>1257</v>
      </c>
      <c r="F1621" s="867" t="s">
        <v>1258</v>
      </c>
      <c r="G1621" s="911" t="s">
        <v>170</v>
      </c>
      <c r="H1621" s="910" t="s">
        <v>170</v>
      </c>
      <c r="I1621" s="911" t="s">
        <v>171</v>
      </c>
      <c r="J1621" s="932" t="s">
        <v>172</v>
      </c>
      <c r="K1621" s="963" t="s">
        <v>177</v>
      </c>
      <c r="L1621" s="932" t="s">
        <v>1241</v>
      </c>
      <c r="M1621" s="921" t="s">
        <v>1259</v>
      </c>
      <c r="N1621" s="939">
        <v>0</v>
      </c>
      <c r="O1621" s="939">
        <v>0</v>
      </c>
      <c r="P1621" s="939"/>
      <c r="Q1621" s="1053">
        <v>0</v>
      </c>
      <c r="R1621" s="866"/>
      <c r="S1621" s="952"/>
    </row>
    <row r="1622" spans="1:19" ht="15">
      <c r="A1622" s="275"/>
      <c r="B1622" s="864"/>
      <c r="C1622" s="884"/>
      <c r="D1622" s="865"/>
      <c r="E1622" s="897" t="s">
        <v>1260</v>
      </c>
      <c r="F1622" s="868"/>
      <c r="G1622" s="912"/>
      <c r="H1622" s="912"/>
      <c r="I1622" s="912"/>
      <c r="J1622" s="933"/>
      <c r="K1622" s="964"/>
      <c r="L1622" s="933"/>
      <c r="M1622" s="922"/>
      <c r="N1622" s="940">
        <v>0</v>
      </c>
      <c r="O1622" s="940">
        <v>0</v>
      </c>
      <c r="P1622" s="940">
        <v>0</v>
      </c>
      <c r="Q1622" s="1054">
        <v>0</v>
      </c>
      <c r="R1622" s="869"/>
      <c r="S1622" s="951"/>
    </row>
    <row r="1623" spans="1:19" ht="14.25">
      <c r="A1623" s="275"/>
      <c r="B1623" s="864"/>
      <c r="C1623" s="884"/>
      <c r="D1623" s="865"/>
      <c r="E1623" s="898" t="s">
        <v>1261</v>
      </c>
      <c r="F1623" s="867" t="s">
        <v>1262</v>
      </c>
      <c r="G1623" s="909" t="s">
        <v>170</v>
      </c>
      <c r="H1623" s="910" t="s">
        <v>170</v>
      </c>
      <c r="I1623" s="909" t="s">
        <v>171</v>
      </c>
      <c r="J1623" s="932" t="s">
        <v>172</v>
      </c>
      <c r="K1623" s="962" t="s">
        <v>173</v>
      </c>
      <c r="L1623" s="932" t="s">
        <v>22</v>
      </c>
      <c r="M1623" s="920" t="s">
        <v>1263</v>
      </c>
      <c r="N1623" s="939">
        <v>0.65000000000000024</v>
      </c>
      <c r="O1623" s="939">
        <v>0</v>
      </c>
      <c r="P1623" s="939"/>
      <c r="Q1623" s="1053">
        <v>0</v>
      </c>
      <c r="R1623" s="866"/>
      <c r="S1623" s="952"/>
    </row>
    <row r="1624" spans="1:19" ht="14.25">
      <c r="A1624" s="275"/>
      <c r="B1624" s="864"/>
      <c r="C1624" s="884"/>
      <c r="D1624" s="865"/>
      <c r="E1624" s="895"/>
      <c r="F1624" s="865"/>
      <c r="G1624" s="909"/>
      <c r="H1624" s="910"/>
      <c r="I1624" s="909"/>
      <c r="J1624" s="932"/>
      <c r="K1624" s="962"/>
      <c r="L1624" s="932"/>
      <c r="M1624" s="920"/>
      <c r="N1624" s="939"/>
      <c r="O1624" s="939"/>
      <c r="P1624" s="939"/>
      <c r="Q1624" s="1053"/>
      <c r="R1624" s="866" t="s">
        <v>178</v>
      </c>
      <c r="S1624" s="952">
        <v>0</v>
      </c>
    </row>
    <row r="1625" spans="1:19" ht="14.25">
      <c r="A1625" s="275"/>
      <c r="B1625" s="864"/>
      <c r="C1625" s="884"/>
      <c r="D1625" s="865"/>
      <c r="E1625" s="895"/>
      <c r="F1625" s="867" t="s">
        <v>1264</v>
      </c>
      <c r="G1625" s="909" t="s">
        <v>170</v>
      </c>
      <c r="H1625" s="910" t="s">
        <v>170</v>
      </c>
      <c r="I1625" s="909" t="s">
        <v>171</v>
      </c>
      <c r="J1625" s="932" t="s">
        <v>172</v>
      </c>
      <c r="K1625" s="962" t="s">
        <v>173</v>
      </c>
      <c r="L1625" s="932" t="s">
        <v>22</v>
      </c>
      <c r="M1625" s="920" t="s">
        <v>1263</v>
      </c>
      <c r="N1625" s="939">
        <v>0.5</v>
      </c>
      <c r="O1625" s="939">
        <v>0.32</v>
      </c>
      <c r="P1625" s="939"/>
      <c r="Q1625" s="1053">
        <v>1842.56</v>
      </c>
      <c r="R1625" s="866"/>
      <c r="S1625" s="952"/>
    </row>
    <row r="1626" spans="1:19" ht="14.25">
      <c r="A1626" s="275"/>
      <c r="B1626" s="864"/>
      <c r="C1626" s="884"/>
      <c r="D1626" s="865"/>
      <c r="E1626" s="895"/>
      <c r="F1626" s="865"/>
      <c r="G1626" s="909"/>
      <c r="H1626" s="910"/>
      <c r="I1626" s="909"/>
      <c r="J1626" s="932"/>
      <c r="K1626" s="962"/>
      <c r="L1626" s="932"/>
      <c r="M1626" s="920"/>
      <c r="N1626" s="939"/>
      <c r="O1626" s="939"/>
      <c r="P1626" s="939"/>
      <c r="Q1626" s="1053"/>
      <c r="R1626" s="866" t="s">
        <v>178</v>
      </c>
      <c r="S1626" s="952">
        <v>148565</v>
      </c>
    </row>
    <row r="1627" spans="1:19" ht="14.25">
      <c r="A1627" s="275"/>
      <c r="B1627" s="864"/>
      <c r="C1627" s="884"/>
      <c r="D1627" s="865"/>
      <c r="E1627" s="895"/>
      <c r="F1627" s="867" t="s">
        <v>1265</v>
      </c>
      <c r="G1627" s="909" t="s">
        <v>170</v>
      </c>
      <c r="H1627" s="910" t="s">
        <v>170</v>
      </c>
      <c r="I1627" s="909" t="s">
        <v>171</v>
      </c>
      <c r="J1627" s="932" t="s">
        <v>172</v>
      </c>
      <c r="K1627" s="962" t="s">
        <v>173</v>
      </c>
      <c r="L1627" s="932" t="s">
        <v>22</v>
      </c>
      <c r="M1627" s="920" t="s">
        <v>1263</v>
      </c>
      <c r="N1627" s="939">
        <v>0.5</v>
      </c>
      <c r="O1627" s="939">
        <v>0.46</v>
      </c>
      <c r="P1627" s="939"/>
      <c r="Q1627" s="1053">
        <v>1259.2000000000003</v>
      </c>
      <c r="R1627" s="866"/>
      <c r="S1627" s="952"/>
    </row>
    <row r="1628" spans="1:19" ht="14.25">
      <c r="A1628" s="275"/>
      <c r="B1628" s="864"/>
      <c r="C1628" s="884"/>
      <c r="D1628" s="865"/>
      <c r="E1628" s="895"/>
      <c r="F1628" s="865"/>
      <c r="G1628" s="909"/>
      <c r="H1628" s="910"/>
      <c r="I1628" s="909"/>
      <c r="J1628" s="932"/>
      <c r="K1628" s="962"/>
      <c r="L1628" s="932"/>
      <c r="M1628" s="920"/>
      <c r="N1628" s="939"/>
      <c r="O1628" s="939"/>
      <c r="P1628" s="939"/>
      <c r="Q1628" s="1053"/>
      <c r="R1628" s="866" t="s">
        <v>178</v>
      </c>
      <c r="S1628" s="952">
        <v>102030</v>
      </c>
    </row>
    <row r="1629" spans="1:19" ht="14.25">
      <c r="A1629" s="275"/>
      <c r="B1629" s="864"/>
      <c r="C1629" s="884"/>
      <c r="D1629" s="865"/>
      <c r="E1629" s="895"/>
      <c r="F1629" s="867" t="s">
        <v>1266</v>
      </c>
      <c r="G1629" s="909" t="s">
        <v>170</v>
      </c>
      <c r="H1629" s="910" t="s">
        <v>170</v>
      </c>
      <c r="I1629" s="909" t="s">
        <v>171</v>
      </c>
      <c r="J1629" s="932" t="s">
        <v>172</v>
      </c>
      <c r="K1629" s="962" t="s">
        <v>173</v>
      </c>
      <c r="L1629" s="932" t="s">
        <v>22</v>
      </c>
      <c r="M1629" s="920" t="s">
        <v>1263</v>
      </c>
      <c r="N1629" s="939">
        <v>0</v>
      </c>
      <c r="O1629" s="939">
        <v>0</v>
      </c>
      <c r="P1629" s="939"/>
      <c r="Q1629" s="1053">
        <v>0</v>
      </c>
      <c r="R1629" s="866"/>
      <c r="S1629" s="952"/>
    </row>
    <row r="1630" spans="1:19" ht="14.25">
      <c r="A1630" s="275"/>
      <c r="B1630" s="864"/>
      <c r="C1630" s="884"/>
      <c r="D1630" s="865"/>
      <c r="E1630" s="895"/>
      <c r="F1630" s="867" t="s">
        <v>1267</v>
      </c>
      <c r="G1630" s="909" t="s">
        <v>170</v>
      </c>
      <c r="H1630" s="910" t="s">
        <v>170</v>
      </c>
      <c r="I1630" s="909" t="s">
        <v>171</v>
      </c>
      <c r="J1630" s="932" t="s">
        <v>172</v>
      </c>
      <c r="K1630" s="962" t="s">
        <v>173</v>
      </c>
      <c r="L1630" s="932" t="s">
        <v>22</v>
      </c>
      <c r="M1630" s="920" t="s">
        <v>1263</v>
      </c>
      <c r="N1630" s="939">
        <v>0.4549999999999999</v>
      </c>
      <c r="O1630" s="939">
        <v>0.3899999999999999</v>
      </c>
      <c r="P1630" s="939"/>
      <c r="Q1630" s="1053">
        <v>1161.827</v>
      </c>
      <c r="R1630" s="866"/>
      <c r="S1630" s="952"/>
    </row>
    <row r="1631" spans="1:19" ht="14.25">
      <c r="A1631" s="275"/>
      <c r="B1631" s="864"/>
      <c r="C1631" s="884"/>
      <c r="D1631" s="865"/>
      <c r="E1631" s="895"/>
      <c r="F1631" s="865"/>
      <c r="G1631" s="909"/>
      <c r="H1631" s="910"/>
      <c r="I1631" s="909"/>
      <c r="J1631" s="932"/>
      <c r="K1631" s="962"/>
      <c r="L1631" s="932"/>
      <c r="M1631" s="920"/>
      <c r="N1631" s="939"/>
      <c r="O1631" s="939"/>
      <c r="P1631" s="939"/>
      <c r="Q1631" s="1053"/>
      <c r="R1631" s="866" t="s">
        <v>178</v>
      </c>
      <c r="S1631" s="952">
        <v>96727</v>
      </c>
    </row>
    <row r="1632" spans="1:19" ht="14.25">
      <c r="A1632" s="275"/>
      <c r="B1632" s="864"/>
      <c r="C1632" s="884"/>
      <c r="D1632" s="865"/>
      <c r="E1632" s="895"/>
      <c r="F1632" s="867" t="s">
        <v>2281</v>
      </c>
      <c r="G1632" s="909" t="s">
        <v>170</v>
      </c>
      <c r="H1632" s="910" t="s">
        <v>170</v>
      </c>
      <c r="I1632" s="909" t="s">
        <v>171</v>
      </c>
      <c r="J1632" s="932" t="s">
        <v>172</v>
      </c>
      <c r="K1632" s="962" t="s">
        <v>173</v>
      </c>
      <c r="L1632" s="932" t="s">
        <v>22</v>
      </c>
      <c r="M1632" s="920" t="s">
        <v>1263</v>
      </c>
      <c r="N1632" s="939">
        <v>2</v>
      </c>
      <c r="O1632" s="939">
        <v>1.2</v>
      </c>
      <c r="P1632" s="939"/>
      <c r="Q1632" s="1053">
        <v>1054.81</v>
      </c>
      <c r="R1632" s="866"/>
      <c r="S1632" s="952"/>
    </row>
    <row r="1633" spans="1:19" ht="14.25">
      <c r="A1633" s="275"/>
      <c r="B1633" s="864"/>
      <c r="C1633" s="884"/>
      <c r="D1633" s="865"/>
      <c r="E1633" s="895"/>
      <c r="F1633" s="865"/>
      <c r="G1633" s="909"/>
      <c r="H1633" s="910"/>
      <c r="I1633" s="909"/>
      <c r="J1633" s="932"/>
      <c r="K1633" s="962"/>
      <c r="L1633" s="932"/>
      <c r="M1633" s="920"/>
      <c r="N1633" s="939"/>
      <c r="O1633" s="939"/>
      <c r="P1633" s="939"/>
      <c r="Q1633" s="1053"/>
      <c r="R1633" s="866" t="s">
        <v>178</v>
      </c>
      <c r="S1633" s="952">
        <v>83741</v>
      </c>
    </row>
    <row r="1634" spans="1:19" ht="14.25">
      <c r="A1634" s="275"/>
      <c r="B1634" s="864"/>
      <c r="C1634" s="884"/>
      <c r="D1634" s="865"/>
      <c r="E1634" s="895"/>
      <c r="F1634" s="867" t="s">
        <v>2282</v>
      </c>
      <c r="G1634" s="909" t="s">
        <v>170</v>
      </c>
      <c r="H1634" s="910" t="s">
        <v>170</v>
      </c>
      <c r="I1634" s="909" t="s">
        <v>171</v>
      </c>
      <c r="J1634" s="932" t="s">
        <v>172</v>
      </c>
      <c r="K1634" s="962" t="s">
        <v>173</v>
      </c>
      <c r="L1634" s="932" t="s">
        <v>22</v>
      </c>
      <c r="M1634" s="920" t="s">
        <v>1263</v>
      </c>
      <c r="N1634" s="939">
        <v>0.6</v>
      </c>
      <c r="O1634" s="939">
        <v>0.39999999999999997</v>
      </c>
      <c r="P1634" s="939"/>
      <c r="Q1634" s="1053">
        <v>1350.473</v>
      </c>
      <c r="R1634" s="866"/>
      <c r="S1634" s="952"/>
    </row>
    <row r="1635" spans="1:19" ht="14.25">
      <c r="A1635" s="275"/>
      <c r="B1635" s="864"/>
      <c r="C1635" s="884"/>
      <c r="D1635" s="865"/>
      <c r="E1635" s="896"/>
      <c r="F1635" s="865"/>
      <c r="G1635" s="911"/>
      <c r="H1635" s="910"/>
      <c r="I1635" s="911"/>
      <c r="J1635" s="932"/>
      <c r="K1635" s="963"/>
      <c r="L1635" s="932"/>
      <c r="M1635" s="921"/>
      <c r="N1635" s="939"/>
      <c r="O1635" s="939"/>
      <c r="P1635" s="939"/>
      <c r="Q1635" s="1053"/>
      <c r="R1635" s="866" t="s">
        <v>178</v>
      </c>
      <c r="S1635" s="952">
        <v>108093</v>
      </c>
    </row>
    <row r="1636" spans="1:19" ht="15">
      <c r="A1636" s="275"/>
      <c r="B1636" s="864"/>
      <c r="C1636" s="884"/>
      <c r="D1636" s="865"/>
      <c r="E1636" s="897" t="s">
        <v>1268</v>
      </c>
      <c r="F1636" s="868"/>
      <c r="G1636" s="912"/>
      <c r="H1636" s="912"/>
      <c r="I1636" s="912"/>
      <c r="J1636" s="933"/>
      <c r="K1636" s="964"/>
      <c r="L1636" s="933"/>
      <c r="M1636" s="922"/>
      <c r="N1636" s="940">
        <v>4.705000000000001</v>
      </c>
      <c r="O1636" s="940">
        <v>2.7699999999999991</v>
      </c>
      <c r="P1636" s="940">
        <v>1.415</v>
      </c>
      <c r="Q1636" s="1054">
        <v>6668.87</v>
      </c>
      <c r="R1636" s="869"/>
      <c r="S1636" s="951"/>
    </row>
    <row r="1637" spans="1:19" ht="14.25">
      <c r="A1637" s="275"/>
      <c r="B1637" s="864"/>
      <c r="C1637" s="884"/>
      <c r="D1637" s="865"/>
      <c r="E1637" s="900" t="s">
        <v>1269</v>
      </c>
      <c r="F1637" s="867" t="s">
        <v>1270</v>
      </c>
      <c r="G1637" s="911" t="s">
        <v>170</v>
      </c>
      <c r="H1637" s="910" t="s">
        <v>170</v>
      </c>
      <c r="I1637" s="911" t="s">
        <v>171</v>
      </c>
      <c r="J1637" s="932" t="s">
        <v>172</v>
      </c>
      <c r="K1637" s="963" t="s">
        <v>177</v>
      </c>
      <c r="L1637" s="932" t="s">
        <v>1248</v>
      </c>
      <c r="M1637" s="921" t="s">
        <v>1271</v>
      </c>
      <c r="N1637" s="939">
        <v>0</v>
      </c>
      <c r="O1637" s="939">
        <v>0</v>
      </c>
      <c r="P1637" s="939"/>
      <c r="Q1637" s="1053">
        <v>0</v>
      </c>
      <c r="R1637" s="866"/>
      <c r="S1637" s="952"/>
    </row>
    <row r="1638" spans="1:19" ht="15">
      <c r="A1638" s="275"/>
      <c r="B1638" s="864"/>
      <c r="C1638" s="884"/>
      <c r="D1638" s="865"/>
      <c r="E1638" s="897" t="s">
        <v>1272</v>
      </c>
      <c r="F1638" s="868"/>
      <c r="G1638" s="912"/>
      <c r="H1638" s="912"/>
      <c r="I1638" s="912"/>
      <c r="J1638" s="933"/>
      <c r="K1638" s="964"/>
      <c r="L1638" s="933"/>
      <c r="M1638" s="922"/>
      <c r="N1638" s="940">
        <v>0</v>
      </c>
      <c r="O1638" s="940">
        <v>0</v>
      </c>
      <c r="P1638" s="940">
        <v>0</v>
      </c>
      <c r="Q1638" s="1054">
        <v>0</v>
      </c>
      <c r="R1638" s="869"/>
      <c r="S1638" s="951"/>
    </row>
    <row r="1639" spans="1:19" ht="25.5">
      <c r="A1639" s="275"/>
      <c r="B1639" s="864"/>
      <c r="C1639" s="884"/>
      <c r="D1639" s="865"/>
      <c r="E1639" s="898" t="s">
        <v>1273</v>
      </c>
      <c r="F1639" s="867" t="s">
        <v>1274</v>
      </c>
      <c r="G1639" s="909" t="s">
        <v>170</v>
      </c>
      <c r="H1639" s="910" t="s">
        <v>170</v>
      </c>
      <c r="I1639" s="909" t="s">
        <v>171</v>
      </c>
      <c r="J1639" s="932" t="s">
        <v>172</v>
      </c>
      <c r="K1639" s="962" t="s">
        <v>173</v>
      </c>
      <c r="L1639" s="932" t="s">
        <v>1275</v>
      </c>
      <c r="M1639" s="920" t="s">
        <v>1275</v>
      </c>
      <c r="N1639" s="939">
        <v>0.27500000000000002</v>
      </c>
      <c r="O1639" s="939">
        <v>0.245</v>
      </c>
      <c r="P1639" s="939"/>
      <c r="Q1639" s="1053">
        <v>464.92499999999995</v>
      </c>
      <c r="R1639" s="866"/>
      <c r="S1639" s="952"/>
    </row>
    <row r="1640" spans="1:19" ht="14.25">
      <c r="A1640" s="275"/>
      <c r="B1640" s="864"/>
      <c r="C1640" s="884"/>
      <c r="D1640" s="865"/>
      <c r="E1640" s="895"/>
      <c r="F1640" s="865"/>
      <c r="G1640" s="909"/>
      <c r="H1640" s="910"/>
      <c r="I1640" s="909"/>
      <c r="J1640" s="932"/>
      <c r="K1640" s="962"/>
      <c r="L1640" s="932"/>
      <c r="M1640" s="920"/>
      <c r="N1640" s="939"/>
      <c r="O1640" s="939"/>
      <c r="P1640" s="939"/>
      <c r="Q1640" s="1053"/>
      <c r="R1640" s="866" t="s">
        <v>178</v>
      </c>
      <c r="S1640" s="952">
        <v>44174</v>
      </c>
    </row>
    <row r="1641" spans="1:19" ht="25.5">
      <c r="A1641" s="275"/>
      <c r="B1641" s="864"/>
      <c r="C1641" s="884"/>
      <c r="D1641" s="865"/>
      <c r="E1641" s="895"/>
      <c r="F1641" s="867" t="s">
        <v>1276</v>
      </c>
      <c r="G1641" s="909" t="s">
        <v>170</v>
      </c>
      <c r="H1641" s="910" t="s">
        <v>170</v>
      </c>
      <c r="I1641" s="909" t="s">
        <v>171</v>
      </c>
      <c r="J1641" s="932" t="s">
        <v>172</v>
      </c>
      <c r="K1641" s="962" t="s">
        <v>173</v>
      </c>
      <c r="L1641" s="932" t="s">
        <v>1275</v>
      </c>
      <c r="M1641" s="920" t="s">
        <v>1275</v>
      </c>
      <c r="N1641" s="939">
        <v>0.22499999999999995</v>
      </c>
      <c r="O1641" s="939">
        <v>0</v>
      </c>
      <c r="P1641" s="939"/>
      <c r="Q1641" s="1053">
        <v>2.5350000000000001</v>
      </c>
      <c r="R1641" s="866"/>
      <c r="S1641" s="952"/>
    </row>
    <row r="1642" spans="1:19" ht="14.25">
      <c r="A1642" s="275"/>
      <c r="B1642" s="864"/>
      <c r="C1642" s="884"/>
      <c r="D1642" s="865"/>
      <c r="E1642" s="895"/>
      <c r="F1642" s="865"/>
      <c r="G1642" s="909"/>
      <c r="H1642" s="910"/>
      <c r="I1642" s="909"/>
      <c r="J1642" s="932"/>
      <c r="K1642" s="962"/>
      <c r="L1642" s="932"/>
      <c r="M1642" s="920"/>
      <c r="N1642" s="939"/>
      <c r="O1642" s="939"/>
      <c r="P1642" s="939"/>
      <c r="Q1642" s="1053"/>
      <c r="R1642" s="866" t="s">
        <v>178</v>
      </c>
      <c r="S1642" s="952">
        <v>1756</v>
      </c>
    </row>
    <row r="1643" spans="1:19" ht="25.5">
      <c r="A1643" s="275"/>
      <c r="B1643" s="864"/>
      <c r="C1643" s="884"/>
      <c r="D1643" s="865"/>
      <c r="E1643" s="895"/>
      <c r="F1643" s="867" t="s">
        <v>2170</v>
      </c>
      <c r="G1643" s="909" t="s">
        <v>170</v>
      </c>
      <c r="H1643" s="910" t="s">
        <v>170</v>
      </c>
      <c r="I1643" s="909" t="s">
        <v>171</v>
      </c>
      <c r="J1643" s="932" t="s">
        <v>172</v>
      </c>
      <c r="K1643" s="962" t="s">
        <v>173</v>
      </c>
      <c r="L1643" s="932" t="s">
        <v>1275</v>
      </c>
      <c r="M1643" s="920" t="s">
        <v>1275</v>
      </c>
      <c r="N1643" s="939">
        <v>0.36399999999999993</v>
      </c>
      <c r="O1643" s="939">
        <v>0.32500000000000012</v>
      </c>
      <c r="P1643" s="939"/>
      <c r="Q1643" s="1053">
        <v>405.05899999999997</v>
      </c>
      <c r="R1643" s="866"/>
      <c r="S1643" s="952"/>
    </row>
    <row r="1644" spans="1:19" ht="14.25">
      <c r="A1644" s="275"/>
      <c r="B1644" s="864"/>
      <c r="C1644" s="884"/>
      <c r="D1644" s="865"/>
      <c r="E1644" s="896"/>
      <c r="F1644" s="865"/>
      <c r="G1644" s="911"/>
      <c r="H1644" s="910"/>
      <c r="I1644" s="911"/>
      <c r="J1644" s="932"/>
      <c r="K1644" s="963"/>
      <c r="L1644" s="932"/>
      <c r="M1644" s="921"/>
      <c r="N1644" s="939"/>
      <c r="O1644" s="939"/>
      <c r="P1644" s="939"/>
      <c r="Q1644" s="1053"/>
      <c r="R1644" s="866" t="s">
        <v>178</v>
      </c>
      <c r="S1644" s="952">
        <v>34257</v>
      </c>
    </row>
    <row r="1645" spans="1:19" ht="15">
      <c r="A1645" s="275"/>
      <c r="B1645" s="864"/>
      <c r="C1645" s="884"/>
      <c r="D1645" s="865"/>
      <c r="E1645" s="897" t="s">
        <v>1277</v>
      </c>
      <c r="F1645" s="868"/>
      <c r="G1645" s="912"/>
      <c r="H1645" s="912"/>
      <c r="I1645" s="912"/>
      <c r="J1645" s="933"/>
      <c r="K1645" s="964"/>
      <c r="L1645" s="933"/>
      <c r="M1645" s="922"/>
      <c r="N1645" s="940">
        <v>0.86399999999999977</v>
      </c>
      <c r="O1645" s="940">
        <v>0.57000000000000017</v>
      </c>
      <c r="P1645" s="940">
        <v>0.26700000000000002</v>
      </c>
      <c r="Q1645" s="1054">
        <v>872.51900000000001</v>
      </c>
      <c r="R1645" s="869"/>
      <c r="S1645" s="951"/>
    </row>
    <row r="1646" spans="1:19" ht="14.25">
      <c r="A1646" s="275"/>
      <c r="B1646" s="864"/>
      <c r="C1646" s="884"/>
      <c r="D1646" s="865"/>
      <c r="E1646" s="900" t="s">
        <v>1278</v>
      </c>
      <c r="F1646" s="867" t="s">
        <v>1279</v>
      </c>
      <c r="G1646" s="911" t="s">
        <v>170</v>
      </c>
      <c r="H1646" s="910" t="s">
        <v>170</v>
      </c>
      <c r="I1646" s="911" t="s">
        <v>171</v>
      </c>
      <c r="J1646" s="932" t="s">
        <v>172</v>
      </c>
      <c r="K1646" s="963" t="s">
        <v>177</v>
      </c>
      <c r="L1646" s="932" t="s">
        <v>1248</v>
      </c>
      <c r="M1646" s="921" t="s">
        <v>1280</v>
      </c>
      <c r="N1646" s="939">
        <v>0</v>
      </c>
      <c r="O1646" s="939">
        <v>0</v>
      </c>
      <c r="P1646" s="939"/>
      <c r="Q1646" s="1053">
        <v>0</v>
      </c>
      <c r="R1646" s="866"/>
      <c r="S1646" s="952"/>
    </row>
    <row r="1647" spans="1:19" ht="15">
      <c r="A1647" s="275"/>
      <c r="B1647" s="864"/>
      <c r="C1647" s="884"/>
      <c r="D1647" s="865"/>
      <c r="E1647" s="897" t="s">
        <v>1281</v>
      </c>
      <c r="F1647" s="868"/>
      <c r="G1647" s="912"/>
      <c r="H1647" s="912"/>
      <c r="I1647" s="912"/>
      <c r="J1647" s="933"/>
      <c r="K1647" s="964"/>
      <c r="L1647" s="933"/>
      <c r="M1647" s="922"/>
      <c r="N1647" s="940">
        <v>0</v>
      </c>
      <c r="O1647" s="940">
        <v>0</v>
      </c>
      <c r="P1647" s="940">
        <v>0</v>
      </c>
      <c r="Q1647" s="1054">
        <v>0</v>
      </c>
      <c r="R1647" s="869"/>
      <c r="S1647" s="951"/>
    </row>
    <row r="1648" spans="1:19" ht="14.25">
      <c r="A1648" s="275"/>
      <c r="B1648" s="864"/>
      <c r="C1648" s="884"/>
      <c r="D1648" s="865"/>
      <c r="E1648" s="900" t="s">
        <v>1282</v>
      </c>
      <c r="F1648" s="867" t="s">
        <v>1258</v>
      </c>
      <c r="G1648" s="911" t="s">
        <v>170</v>
      </c>
      <c r="H1648" s="910" t="s">
        <v>170</v>
      </c>
      <c r="I1648" s="911" t="s">
        <v>171</v>
      </c>
      <c r="J1648" s="932" t="s">
        <v>172</v>
      </c>
      <c r="K1648" s="963" t="s">
        <v>177</v>
      </c>
      <c r="L1648" s="932" t="s">
        <v>1241</v>
      </c>
      <c r="M1648" s="921" t="s">
        <v>1283</v>
      </c>
      <c r="N1648" s="939">
        <v>0</v>
      </c>
      <c r="O1648" s="939">
        <v>0</v>
      </c>
      <c r="P1648" s="939"/>
      <c r="Q1648" s="1053">
        <v>0</v>
      </c>
      <c r="R1648" s="866"/>
      <c r="S1648" s="952"/>
    </row>
    <row r="1649" spans="1:19" ht="15">
      <c r="A1649" s="275"/>
      <c r="B1649" s="864"/>
      <c r="C1649" s="884"/>
      <c r="D1649" s="865"/>
      <c r="E1649" s="897" t="s">
        <v>1284</v>
      </c>
      <c r="F1649" s="868"/>
      <c r="G1649" s="912"/>
      <c r="H1649" s="912"/>
      <c r="I1649" s="912"/>
      <c r="J1649" s="933"/>
      <c r="K1649" s="964"/>
      <c r="L1649" s="933"/>
      <c r="M1649" s="922"/>
      <c r="N1649" s="940">
        <v>0</v>
      </c>
      <c r="O1649" s="940">
        <v>0</v>
      </c>
      <c r="P1649" s="940">
        <v>0</v>
      </c>
      <c r="Q1649" s="1054">
        <v>0</v>
      </c>
      <c r="R1649" s="869"/>
      <c r="S1649" s="951"/>
    </row>
    <row r="1650" spans="1:19" ht="14.25">
      <c r="A1650" s="275"/>
      <c r="B1650" s="864"/>
      <c r="C1650" s="884"/>
      <c r="D1650" s="865"/>
      <c r="E1650" s="898" t="s">
        <v>1285</v>
      </c>
      <c r="F1650" s="867" t="s">
        <v>1286</v>
      </c>
      <c r="G1650" s="909" t="s">
        <v>170</v>
      </c>
      <c r="H1650" s="910" t="s">
        <v>170</v>
      </c>
      <c r="I1650" s="909" t="s">
        <v>171</v>
      </c>
      <c r="J1650" s="932" t="s">
        <v>172</v>
      </c>
      <c r="K1650" s="962" t="s">
        <v>173</v>
      </c>
      <c r="L1650" s="932" t="s">
        <v>1248</v>
      </c>
      <c r="M1650" s="920" t="s">
        <v>1280</v>
      </c>
      <c r="N1650" s="939">
        <v>0.04</v>
      </c>
      <c r="O1650" s="939">
        <v>2.9999999999999995E-2</v>
      </c>
      <c r="P1650" s="939"/>
      <c r="Q1650" s="1053">
        <v>6.726</v>
      </c>
      <c r="R1650" s="866"/>
      <c r="S1650" s="952"/>
    </row>
    <row r="1651" spans="1:19" ht="14.25">
      <c r="A1651" s="275"/>
      <c r="B1651" s="864"/>
      <c r="C1651" s="884"/>
      <c r="D1651" s="865"/>
      <c r="E1651" s="896"/>
      <c r="F1651" s="865"/>
      <c r="G1651" s="911"/>
      <c r="H1651" s="910"/>
      <c r="I1651" s="911"/>
      <c r="J1651" s="932"/>
      <c r="K1651" s="963"/>
      <c r="L1651" s="932"/>
      <c r="M1651" s="921"/>
      <c r="N1651" s="939"/>
      <c r="O1651" s="939"/>
      <c r="P1651" s="939"/>
      <c r="Q1651" s="1053"/>
      <c r="R1651" s="866" t="s">
        <v>178</v>
      </c>
      <c r="S1651" s="952">
        <v>2253</v>
      </c>
    </row>
    <row r="1652" spans="1:19" ht="15">
      <c r="A1652" s="275"/>
      <c r="B1652" s="864"/>
      <c r="C1652" s="884"/>
      <c r="D1652" s="865"/>
      <c r="E1652" s="897" t="s">
        <v>1287</v>
      </c>
      <c r="F1652" s="868"/>
      <c r="G1652" s="912"/>
      <c r="H1652" s="912"/>
      <c r="I1652" s="912"/>
      <c r="J1652" s="933"/>
      <c r="K1652" s="964"/>
      <c r="L1652" s="933"/>
      <c r="M1652" s="922"/>
      <c r="N1652" s="940">
        <v>0.04</v>
      </c>
      <c r="O1652" s="940">
        <v>2.9999999999999995E-2</v>
      </c>
      <c r="P1652" s="940">
        <v>1.2E-2</v>
      </c>
      <c r="Q1652" s="1054">
        <v>6.726</v>
      </c>
      <c r="R1652" s="869"/>
      <c r="S1652" s="951"/>
    </row>
    <row r="1653" spans="1:19" ht="14.25">
      <c r="A1653" s="275"/>
      <c r="B1653" s="864"/>
      <c r="C1653" s="884"/>
      <c r="D1653" s="865"/>
      <c r="E1653" s="900" t="s">
        <v>1288</v>
      </c>
      <c r="F1653" s="867" t="s">
        <v>1289</v>
      </c>
      <c r="G1653" s="911" t="s">
        <v>170</v>
      </c>
      <c r="H1653" s="910" t="s">
        <v>170</v>
      </c>
      <c r="I1653" s="911" t="s">
        <v>171</v>
      </c>
      <c r="J1653" s="932" t="s">
        <v>172</v>
      </c>
      <c r="K1653" s="963" t="s">
        <v>177</v>
      </c>
      <c r="L1653" s="932" t="s">
        <v>22</v>
      </c>
      <c r="M1653" s="921" t="s">
        <v>1290</v>
      </c>
      <c r="N1653" s="939">
        <v>0</v>
      </c>
      <c r="O1653" s="939">
        <v>0</v>
      </c>
      <c r="P1653" s="939"/>
      <c r="Q1653" s="1053">
        <v>0</v>
      </c>
      <c r="R1653" s="866"/>
      <c r="S1653" s="952"/>
    </row>
    <row r="1654" spans="1:19" ht="15">
      <c r="A1654" s="275"/>
      <c r="B1654" s="864"/>
      <c r="C1654" s="884"/>
      <c r="D1654" s="865"/>
      <c r="E1654" s="897" t="s">
        <v>1291</v>
      </c>
      <c r="F1654" s="868"/>
      <c r="G1654" s="912"/>
      <c r="H1654" s="912"/>
      <c r="I1654" s="912"/>
      <c r="J1654" s="933"/>
      <c r="K1654" s="964"/>
      <c r="L1654" s="933"/>
      <c r="M1654" s="922"/>
      <c r="N1654" s="940">
        <v>0</v>
      </c>
      <c r="O1654" s="940">
        <v>0</v>
      </c>
      <c r="P1654" s="940">
        <v>0</v>
      </c>
      <c r="Q1654" s="1054">
        <v>0</v>
      </c>
      <c r="R1654" s="869"/>
      <c r="S1654" s="951"/>
    </row>
    <row r="1655" spans="1:19" ht="14.25">
      <c r="A1655" s="275"/>
      <c r="B1655" s="864"/>
      <c r="C1655" s="884"/>
      <c r="D1655" s="865"/>
      <c r="E1655" s="898" t="s">
        <v>1292</v>
      </c>
      <c r="F1655" s="867" t="s">
        <v>1293</v>
      </c>
      <c r="G1655" s="909" t="s">
        <v>170</v>
      </c>
      <c r="H1655" s="910" t="s">
        <v>170</v>
      </c>
      <c r="I1655" s="909" t="s">
        <v>171</v>
      </c>
      <c r="J1655" s="932" t="s">
        <v>172</v>
      </c>
      <c r="K1655" s="962" t="s">
        <v>173</v>
      </c>
      <c r="L1655" s="932" t="s">
        <v>1248</v>
      </c>
      <c r="M1655" s="920" t="s">
        <v>1294</v>
      </c>
      <c r="N1655" s="939">
        <v>0</v>
      </c>
      <c r="O1655" s="939">
        <v>0</v>
      </c>
      <c r="P1655" s="939"/>
      <c r="Q1655" s="1053">
        <v>120.13200000000002</v>
      </c>
      <c r="R1655" s="866"/>
      <c r="S1655" s="952"/>
    </row>
    <row r="1656" spans="1:19" ht="14.25">
      <c r="A1656" s="275"/>
      <c r="B1656" s="864"/>
      <c r="C1656" s="884"/>
      <c r="D1656" s="865"/>
      <c r="E1656" s="895"/>
      <c r="F1656" s="865"/>
      <c r="G1656" s="909"/>
      <c r="H1656" s="910"/>
      <c r="I1656" s="909"/>
      <c r="J1656" s="932"/>
      <c r="K1656" s="962"/>
      <c r="L1656" s="932"/>
      <c r="M1656" s="920"/>
      <c r="N1656" s="939"/>
      <c r="O1656" s="939"/>
      <c r="P1656" s="939"/>
      <c r="Q1656" s="1053"/>
      <c r="R1656" s="866" t="s">
        <v>178</v>
      </c>
      <c r="S1656" s="952">
        <v>13166</v>
      </c>
    </row>
    <row r="1657" spans="1:19" ht="14.25">
      <c r="A1657" s="275"/>
      <c r="B1657" s="864"/>
      <c r="C1657" s="884"/>
      <c r="D1657" s="865"/>
      <c r="E1657" s="895"/>
      <c r="F1657" s="867" t="s">
        <v>1344</v>
      </c>
      <c r="G1657" s="909" t="s">
        <v>170</v>
      </c>
      <c r="H1657" s="910" t="s">
        <v>170</v>
      </c>
      <c r="I1657" s="909" t="s">
        <v>171</v>
      </c>
      <c r="J1657" s="932" t="s">
        <v>172</v>
      </c>
      <c r="K1657" s="962" t="s">
        <v>173</v>
      </c>
      <c r="L1657" s="932" t="s">
        <v>1248</v>
      </c>
      <c r="M1657" s="920" t="s">
        <v>1294</v>
      </c>
      <c r="N1657" s="939">
        <v>0.72499999999999998</v>
      </c>
      <c r="O1657" s="939">
        <v>0.6</v>
      </c>
      <c r="P1657" s="939"/>
      <c r="Q1657" s="1053">
        <v>453.89399999999995</v>
      </c>
      <c r="R1657" s="866"/>
      <c r="S1657" s="952"/>
    </row>
    <row r="1658" spans="1:19" ht="14.25">
      <c r="A1658" s="275"/>
      <c r="B1658" s="864"/>
      <c r="C1658" s="884"/>
      <c r="D1658" s="865"/>
      <c r="E1658" s="895"/>
      <c r="F1658" s="865"/>
      <c r="G1658" s="909"/>
      <c r="H1658" s="910"/>
      <c r="I1658" s="909"/>
      <c r="J1658" s="932"/>
      <c r="K1658" s="962"/>
      <c r="L1658" s="932"/>
      <c r="M1658" s="920"/>
      <c r="N1658" s="939"/>
      <c r="O1658" s="939"/>
      <c r="P1658" s="939"/>
      <c r="Q1658" s="1053"/>
      <c r="R1658" s="866" t="s">
        <v>178</v>
      </c>
      <c r="S1658" s="952">
        <v>42201</v>
      </c>
    </row>
    <row r="1659" spans="1:19" ht="14.25">
      <c r="A1659" s="275"/>
      <c r="B1659" s="864"/>
      <c r="C1659" s="884"/>
      <c r="D1659" s="865"/>
      <c r="E1659" s="895"/>
      <c r="F1659" s="867" t="s">
        <v>1295</v>
      </c>
      <c r="G1659" s="909" t="s">
        <v>170</v>
      </c>
      <c r="H1659" s="910" t="s">
        <v>170</v>
      </c>
      <c r="I1659" s="909" t="s">
        <v>171</v>
      </c>
      <c r="J1659" s="932" t="s">
        <v>172</v>
      </c>
      <c r="K1659" s="962" t="s">
        <v>173</v>
      </c>
      <c r="L1659" s="932" t="s">
        <v>1248</v>
      </c>
      <c r="M1659" s="920" t="s">
        <v>1294</v>
      </c>
      <c r="N1659" s="939">
        <v>0.36399999999999993</v>
      </c>
      <c r="O1659" s="939">
        <v>0.16999999999999996</v>
      </c>
      <c r="P1659" s="939"/>
      <c r="Q1659" s="1053">
        <v>370.02899999999988</v>
      </c>
      <c r="R1659" s="866"/>
      <c r="S1659" s="952"/>
    </row>
    <row r="1660" spans="1:19" ht="14.25">
      <c r="A1660" s="275"/>
      <c r="B1660" s="864"/>
      <c r="C1660" s="884"/>
      <c r="D1660" s="865"/>
      <c r="E1660" s="895"/>
      <c r="F1660" s="865"/>
      <c r="G1660" s="909"/>
      <c r="H1660" s="910"/>
      <c r="I1660" s="909"/>
      <c r="J1660" s="932"/>
      <c r="K1660" s="962"/>
      <c r="L1660" s="932"/>
      <c r="M1660" s="920"/>
      <c r="N1660" s="939"/>
      <c r="O1660" s="939"/>
      <c r="P1660" s="939"/>
      <c r="Q1660" s="1053"/>
      <c r="R1660" s="866" t="s">
        <v>178</v>
      </c>
      <c r="S1660" s="952">
        <v>33559</v>
      </c>
    </row>
    <row r="1661" spans="1:19" ht="14.25">
      <c r="A1661" s="275"/>
      <c r="B1661" s="864"/>
      <c r="C1661" s="884"/>
      <c r="D1661" s="865"/>
      <c r="E1661" s="895"/>
      <c r="F1661" s="867" t="s">
        <v>1296</v>
      </c>
      <c r="G1661" s="909" t="s">
        <v>170</v>
      </c>
      <c r="H1661" s="910" t="s">
        <v>170</v>
      </c>
      <c r="I1661" s="909" t="s">
        <v>171</v>
      </c>
      <c r="J1661" s="932" t="s">
        <v>172</v>
      </c>
      <c r="K1661" s="962" t="s">
        <v>173</v>
      </c>
      <c r="L1661" s="932" t="s">
        <v>1248</v>
      </c>
      <c r="M1661" s="920" t="s">
        <v>1294</v>
      </c>
      <c r="N1661" s="939">
        <v>0.45599999999999991</v>
      </c>
      <c r="O1661" s="939">
        <v>0.33000000000000007</v>
      </c>
      <c r="P1661" s="939"/>
      <c r="Q1661" s="1053">
        <v>900.20499999999993</v>
      </c>
      <c r="R1661" s="866"/>
      <c r="S1661" s="952"/>
    </row>
    <row r="1662" spans="1:19" ht="14.25">
      <c r="A1662" s="275"/>
      <c r="B1662" s="864"/>
      <c r="C1662" s="884"/>
      <c r="D1662" s="865"/>
      <c r="E1662" s="895"/>
      <c r="F1662" s="865"/>
      <c r="G1662" s="909"/>
      <c r="H1662" s="910"/>
      <c r="I1662" s="909"/>
      <c r="J1662" s="932"/>
      <c r="K1662" s="962"/>
      <c r="L1662" s="932"/>
      <c r="M1662" s="920"/>
      <c r="N1662" s="939"/>
      <c r="O1662" s="939"/>
      <c r="P1662" s="939"/>
      <c r="Q1662" s="1053"/>
      <c r="R1662" s="866" t="s">
        <v>178</v>
      </c>
      <c r="S1662" s="952">
        <v>87472</v>
      </c>
    </row>
    <row r="1663" spans="1:19" ht="14.25">
      <c r="A1663" s="275"/>
      <c r="B1663" s="864"/>
      <c r="C1663" s="884"/>
      <c r="D1663" s="865"/>
      <c r="E1663" s="895"/>
      <c r="F1663" s="867" t="s">
        <v>2283</v>
      </c>
      <c r="G1663" s="909" t="s">
        <v>170</v>
      </c>
      <c r="H1663" s="910" t="s">
        <v>170</v>
      </c>
      <c r="I1663" s="909" t="s">
        <v>171</v>
      </c>
      <c r="J1663" s="932" t="s">
        <v>172</v>
      </c>
      <c r="K1663" s="962" t="s">
        <v>173</v>
      </c>
      <c r="L1663" s="932" t="s">
        <v>1248</v>
      </c>
      <c r="M1663" s="920" t="s">
        <v>1294</v>
      </c>
      <c r="N1663" s="939">
        <v>0.6</v>
      </c>
      <c r="O1663" s="939">
        <v>0.45</v>
      </c>
      <c r="P1663" s="939"/>
      <c r="Q1663" s="1053">
        <v>550.60800000000006</v>
      </c>
      <c r="R1663" s="866"/>
      <c r="S1663" s="952"/>
    </row>
    <row r="1664" spans="1:19" ht="14.25">
      <c r="A1664" s="275"/>
      <c r="B1664" s="864"/>
      <c r="C1664" s="884"/>
      <c r="D1664" s="865"/>
      <c r="E1664" s="896"/>
      <c r="F1664" s="865"/>
      <c r="G1664" s="911"/>
      <c r="H1664" s="910"/>
      <c r="I1664" s="911"/>
      <c r="J1664" s="932"/>
      <c r="K1664" s="963"/>
      <c r="L1664" s="932"/>
      <c r="M1664" s="921"/>
      <c r="N1664" s="939"/>
      <c r="O1664" s="939"/>
      <c r="P1664" s="939"/>
      <c r="Q1664" s="1053"/>
      <c r="R1664" s="866" t="s">
        <v>178</v>
      </c>
      <c r="S1664" s="952">
        <v>53745</v>
      </c>
    </row>
    <row r="1665" spans="1:19" ht="15">
      <c r="A1665" s="275"/>
      <c r="B1665" s="864"/>
      <c r="C1665" s="884"/>
      <c r="D1665" s="865"/>
      <c r="E1665" s="897" t="s">
        <v>1297</v>
      </c>
      <c r="F1665" s="868"/>
      <c r="G1665" s="912"/>
      <c r="H1665" s="912"/>
      <c r="I1665" s="912"/>
      <c r="J1665" s="933"/>
      <c r="K1665" s="964"/>
      <c r="L1665" s="933"/>
      <c r="M1665" s="922"/>
      <c r="N1665" s="940">
        <v>2.145</v>
      </c>
      <c r="O1665" s="940">
        <v>1.55</v>
      </c>
      <c r="P1665" s="940">
        <v>0.51600000000000001</v>
      </c>
      <c r="Q1665" s="1054">
        <v>2394.8679999999999</v>
      </c>
      <c r="R1665" s="869"/>
      <c r="S1665" s="951"/>
    </row>
    <row r="1666" spans="1:19" ht="14.25">
      <c r="A1666" s="275"/>
      <c r="B1666" s="864"/>
      <c r="C1666" s="884"/>
      <c r="D1666" s="865"/>
      <c r="E1666" s="898" t="s">
        <v>1298</v>
      </c>
      <c r="F1666" s="867" t="s">
        <v>184</v>
      </c>
      <c r="G1666" s="909" t="s">
        <v>170</v>
      </c>
      <c r="H1666" s="910" t="s">
        <v>170</v>
      </c>
      <c r="I1666" s="909" t="s">
        <v>171</v>
      </c>
      <c r="J1666" s="932" t="s">
        <v>172</v>
      </c>
      <c r="K1666" s="962" t="s">
        <v>173</v>
      </c>
      <c r="L1666" s="932" t="s">
        <v>1248</v>
      </c>
      <c r="M1666" s="920" t="s">
        <v>1249</v>
      </c>
      <c r="N1666" s="939">
        <v>2</v>
      </c>
      <c r="O1666" s="939">
        <v>1.5</v>
      </c>
      <c r="P1666" s="939"/>
      <c r="Q1666" s="1053">
        <v>5.7070000000000007</v>
      </c>
      <c r="R1666" s="866"/>
      <c r="S1666" s="952"/>
    </row>
    <row r="1667" spans="1:19" ht="14.25">
      <c r="A1667" s="275"/>
      <c r="B1667" s="864"/>
      <c r="C1667" s="884"/>
      <c r="D1667" s="865"/>
      <c r="E1667" s="896"/>
      <c r="F1667" s="865"/>
      <c r="G1667" s="911"/>
      <c r="H1667" s="910"/>
      <c r="I1667" s="911"/>
      <c r="J1667" s="932"/>
      <c r="K1667" s="963"/>
      <c r="L1667" s="932"/>
      <c r="M1667" s="921"/>
      <c r="N1667" s="939"/>
      <c r="O1667" s="939"/>
      <c r="P1667" s="939"/>
      <c r="Q1667" s="1053"/>
      <c r="R1667" s="866" t="s">
        <v>178</v>
      </c>
      <c r="S1667" s="952">
        <v>737</v>
      </c>
    </row>
    <row r="1668" spans="1:19" ht="15">
      <c r="A1668" s="275"/>
      <c r="B1668" s="864"/>
      <c r="C1668" s="884"/>
      <c r="D1668" s="865"/>
      <c r="E1668" s="897" t="s">
        <v>1299</v>
      </c>
      <c r="F1668" s="868"/>
      <c r="G1668" s="912"/>
      <c r="H1668" s="912"/>
      <c r="I1668" s="912"/>
      <c r="J1668" s="933"/>
      <c r="K1668" s="964"/>
      <c r="L1668" s="933"/>
      <c r="M1668" s="922"/>
      <c r="N1668" s="940">
        <v>2</v>
      </c>
      <c r="O1668" s="940">
        <v>1.5</v>
      </c>
      <c r="P1668" s="940">
        <v>0.998</v>
      </c>
      <c r="Q1668" s="1054">
        <v>5.7070000000000007</v>
      </c>
      <c r="R1668" s="869"/>
      <c r="S1668" s="951"/>
    </row>
    <row r="1669" spans="1:19" ht="14.25">
      <c r="A1669" s="275"/>
      <c r="B1669" s="864"/>
      <c r="C1669" s="884"/>
      <c r="D1669" s="865"/>
      <c r="E1669" s="898" t="s">
        <v>1300</v>
      </c>
      <c r="F1669" s="867" t="s">
        <v>1301</v>
      </c>
      <c r="G1669" s="909" t="s">
        <v>170</v>
      </c>
      <c r="H1669" s="910" t="s">
        <v>170</v>
      </c>
      <c r="I1669" s="909" t="s">
        <v>171</v>
      </c>
      <c r="J1669" s="932" t="s">
        <v>172</v>
      </c>
      <c r="K1669" s="962" t="s">
        <v>177</v>
      </c>
      <c r="L1669" s="932" t="s">
        <v>1248</v>
      </c>
      <c r="M1669" s="920" t="s">
        <v>1249</v>
      </c>
      <c r="N1669" s="939">
        <v>7.5179999999999998</v>
      </c>
      <c r="O1669" s="939">
        <v>0</v>
      </c>
      <c r="P1669" s="939"/>
      <c r="Q1669" s="1053">
        <v>0</v>
      </c>
      <c r="R1669" s="866"/>
      <c r="S1669" s="952"/>
    </row>
    <row r="1670" spans="1:19" ht="14.25">
      <c r="A1670" s="275"/>
      <c r="B1670" s="864"/>
      <c r="C1670" s="884"/>
      <c r="D1670" s="865"/>
      <c r="E1670" s="895"/>
      <c r="F1670" s="867" t="s">
        <v>1302</v>
      </c>
      <c r="G1670" s="909" t="s">
        <v>170</v>
      </c>
      <c r="H1670" s="910" t="s">
        <v>170</v>
      </c>
      <c r="I1670" s="909" t="s">
        <v>171</v>
      </c>
      <c r="J1670" s="932" t="s">
        <v>172</v>
      </c>
      <c r="K1670" s="963" t="s">
        <v>177</v>
      </c>
      <c r="L1670" s="932" t="s">
        <v>1248</v>
      </c>
      <c r="M1670" s="920" t="s">
        <v>1249</v>
      </c>
      <c r="N1670" s="939">
        <v>7.5179999999999998</v>
      </c>
      <c r="O1670" s="939">
        <v>0</v>
      </c>
      <c r="P1670" s="939"/>
      <c r="Q1670" s="1053">
        <v>0</v>
      </c>
      <c r="R1670" s="866"/>
      <c r="S1670" s="952"/>
    </row>
    <row r="1671" spans="1:19" ht="14.25">
      <c r="A1671" s="275"/>
      <c r="B1671" s="864"/>
      <c r="C1671" s="884"/>
      <c r="D1671" s="865"/>
      <c r="E1671" s="895"/>
      <c r="F1671" s="867" t="s">
        <v>1303</v>
      </c>
      <c r="G1671" s="909" t="s">
        <v>170</v>
      </c>
      <c r="H1671" s="910" t="s">
        <v>170</v>
      </c>
      <c r="I1671" s="909" t="s">
        <v>171</v>
      </c>
      <c r="J1671" s="932" t="s">
        <v>172</v>
      </c>
      <c r="K1671" s="962" t="s">
        <v>173</v>
      </c>
      <c r="L1671" s="932" t="s">
        <v>1248</v>
      </c>
      <c r="M1671" s="920" t="s">
        <v>1249</v>
      </c>
      <c r="N1671" s="939">
        <v>7.4000000000000021</v>
      </c>
      <c r="O1671" s="939">
        <v>6.5000000000000009</v>
      </c>
      <c r="P1671" s="939"/>
      <c r="Q1671" s="1053">
        <v>86.9</v>
      </c>
      <c r="R1671" s="866"/>
      <c r="S1671" s="952"/>
    </row>
    <row r="1672" spans="1:19" ht="14.25">
      <c r="A1672" s="275"/>
      <c r="B1672" s="864"/>
      <c r="C1672" s="884"/>
      <c r="D1672" s="865"/>
      <c r="E1672" s="895"/>
      <c r="F1672" s="865"/>
      <c r="G1672" s="909"/>
      <c r="H1672" s="910"/>
      <c r="I1672" s="909"/>
      <c r="J1672" s="932"/>
      <c r="K1672" s="962"/>
      <c r="L1672" s="932"/>
      <c r="M1672" s="920"/>
      <c r="N1672" s="939"/>
      <c r="O1672" s="939"/>
      <c r="P1672" s="939"/>
      <c r="Q1672" s="1053"/>
      <c r="R1672" s="866" t="s">
        <v>178</v>
      </c>
      <c r="S1672" s="952">
        <v>6377.31</v>
      </c>
    </row>
    <row r="1673" spans="1:19" ht="14.25">
      <c r="A1673" s="275"/>
      <c r="B1673" s="864"/>
      <c r="C1673" s="884"/>
      <c r="D1673" s="865"/>
      <c r="E1673" s="895"/>
      <c r="F1673" s="867" t="s">
        <v>1304</v>
      </c>
      <c r="G1673" s="909" t="s">
        <v>170</v>
      </c>
      <c r="H1673" s="910" t="s">
        <v>170</v>
      </c>
      <c r="I1673" s="909" t="s">
        <v>171</v>
      </c>
      <c r="J1673" s="932" t="s">
        <v>172</v>
      </c>
      <c r="K1673" s="962" t="s">
        <v>173</v>
      </c>
      <c r="L1673" s="932" t="s">
        <v>1248</v>
      </c>
      <c r="M1673" s="920" t="s">
        <v>1249</v>
      </c>
      <c r="N1673" s="939">
        <v>6.3999999999999995</v>
      </c>
      <c r="O1673" s="939">
        <v>6</v>
      </c>
      <c r="P1673" s="939"/>
      <c r="Q1673" s="1053">
        <v>23.898</v>
      </c>
      <c r="R1673" s="866"/>
      <c r="S1673" s="952"/>
    </row>
    <row r="1674" spans="1:19" ht="14.25">
      <c r="A1674" s="275"/>
      <c r="B1674" s="864"/>
      <c r="C1674" s="884"/>
      <c r="D1674" s="865"/>
      <c r="E1674" s="895"/>
      <c r="F1674" s="865"/>
      <c r="G1674" s="909"/>
      <c r="H1674" s="910"/>
      <c r="I1674" s="909"/>
      <c r="J1674" s="932"/>
      <c r="K1674" s="962"/>
      <c r="L1674" s="932"/>
      <c r="M1674" s="920"/>
      <c r="N1674" s="939"/>
      <c r="O1674" s="939"/>
      <c r="P1674" s="939"/>
      <c r="Q1674" s="1053"/>
      <c r="R1674" s="866" t="s">
        <v>178</v>
      </c>
      <c r="S1674" s="952">
        <v>2089.62</v>
      </c>
    </row>
    <row r="1675" spans="1:19" ht="14.25">
      <c r="A1675" s="275"/>
      <c r="B1675" s="864"/>
      <c r="C1675" s="884"/>
      <c r="D1675" s="865"/>
      <c r="E1675" s="895"/>
      <c r="F1675" s="867" t="s">
        <v>1305</v>
      </c>
      <c r="G1675" s="909" t="s">
        <v>170</v>
      </c>
      <c r="H1675" s="910" t="s">
        <v>170</v>
      </c>
      <c r="I1675" s="909" t="s">
        <v>171</v>
      </c>
      <c r="J1675" s="932" t="s">
        <v>172</v>
      </c>
      <c r="K1675" s="962" t="s">
        <v>173</v>
      </c>
      <c r="L1675" s="932" t="s">
        <v>1248</v>
      </c>
      <c r="M1675" s="920" t="s">
        <v>1249</v>
      </c>
      <c r="N1675" s="939">
        <v>6.3999999999999995</v>
      </c>
      <c r="O1675" s="939">
        <v>6</v>
      </c>
      <c r="P1675" s="939"/>
      <c r="Q1675" s="1053">
        <v>31.798999999999999</v>
      </c>
      <c r="R1675" s="866"/>
      <c r="S1675" s="952"/>
    </row>
    <row r="1676" spans="1:19" ht="14.25">
      <c r="A1676" s="275"/>
      <c r="B1676" s="864"/>
      <c r="C1676" s="884"/>
      <c r="D1676" s="865"/>
      <c r="E1676" s="895"/>
      <c r="F1676" s="865"/>
      <c r="G1676" s="909"/>
      <c r="H1676" s="910"/>
      <c r="I1676" s="909"/>
      <c r="J1676" s="932"/>
      <c r="K1676" s="962"/>
      <c r="L1676" s="932"/>
      <c r="M1676" s="920"/>
      <c r="N1676" s="939"/>
      <c r="O1676" s="939"/>
      <c r="P1676" s="939"/>
      <c r="Q1676" s="1053"/>
      <c r="R1676" s="866" t="s">
        <v>178</v>
      </c>
      <c r="S1676" s="952">
        <v>2686.63</v>
      </c>
    </row>
    <row r="1677" spans="1:19" ht="14.25">
      <c r="A1677" s="275"/>
      <c r="B1677" s="864"/>
      <c r="C1677" s="884"/>
      <c r="D1677" s="865"/>
      <c r="E1677" s="895"/>
      <c r="F1677" s="867" t="s">
        <v>1306</v>
      </c>
      <c r="G1677" s="909" t="s">
        <v>170</v>
      </c>
      <c r="H1677" s="910" t="s">
        <v>170</v>
      </c>
      <c r="I1677" s="909" t="s">
        <v>171</v>
      </c>
      <c r="J1677" s="932" t="s">
        <v>172</v>
      </c>
      <c r="K1677" s="962" t="s">
        <v>173</v>
      </c>
      <c r="L1677" s="932" t="s">
        <v>1248</v>
      </c>
      <c r="M1677" s="920" t="s">
        <v>1249</v>
      </c>
      <c r="N1677" s="939">
        <v>6.3999999999999995</v>
      </c>
      <c r="O1677" s="939">
        <v>6</v>
      </c>
      <c r="P1677" s="939"/>
      <c r="Q1677" s="1053">
        <v>0</v>
      </c>
      <c r="R1677" s="866"/>
      <c r="S1677" s="952"/>
    </row>
    <row r="1678" spans="1:19" ht="14.25">
      <c r="A1678" s="275"/>
      <c r="B1678" s="864"/>
      <c r="C1678" s="884"/>
      <c r="D1678" s="865"/>
      <c r="E1678" s="895"/>
      <c r="F1678" s="865"/>
      <c r="G1678" s="909"/>
      <c r="H1678" s="910"/>
      <c r="I1678" s="909"/>
      <c r="J1678" s="932"/>
      <c r="K1678" s="962"/>
      <c r="L1678" s="932"/>
      <c r="M1678" s="920"/>
      <c r="N1678" s="939"/>
      <c r="O1678" s="939"/>
      <c r="P1678" s="939"/>
      <c r="Q1678" s="1053"/>
      <c r="R1678" s="866" t="s">
        <v>178</v>
      </c>
      <c r="S1678" s="952">
        <v>124.62</v>
      </c>
    </row>
    <row r="1679" spans="1:19" ht="14.25">
      <c r="A1679" s="275"/>
      <c r="B1679" s="864"/>
      <c r="C1679" s="884"/>
      <c r="D1679" s="865"/>
      <c r="E1679" s="895"/>
      <c r="F1679" s="867" t="s">
        <v>1307</v>
      </c>
      <c r="G1679" s="909" t="s">
        <v>170</v>
      </c>
      <c r="H1679" s="910" t="s">
        <v>170</v>
      </c>
      <c r="I1679" s="909" t="s">
        <v>171</v>
      </c>
      <c r="J1679" s="932" t="s">
        <v>172</v>
      </c>
      <c r="K1679" s="962" t="s">
        <v>173</v>
      </c>
      <c r="L1679" s="932" t="s">
        <v>1248</v>
      </c>
      <c r="M1679" s="920" t="s">
        <v>1249</v>
      </c>
      <c r="N1679" s="939">
        <v>6.3999999999999995</v>
      </c>
      <c r="O1679" s="939">
        <v>6</v>
      </c>
      <c r="P1679" s="939"/>
      <c r="Q1679" s="1053">
        <v>112.991</v>
      </c>
      <c r="R1679" s="866"/>
      <c r="S1679" s="952"/>
    </row>
    <row r="1680" spans="1:19" ht="14.25">
      <c r="A1680" s="275"/>
      <c r="B1680" s="864"/>
      <c r="C1680" s="884"/>
      <c r="D1680" s="865"/>
      <c r="E1680" s="895"/>
      <c r="F1680" s="865"/>
      <c r="G1680" s="909"/>
      <c r="H1680" s="910"/>
      <c r="I1680" s="909"/>
      <c r="J1680" s="932"/>
      <c r="K1680" s="962"/>
      <c r="L1680" s="932"/>
      <c r="M1680" s="920"/>
      <c r="N1680" s="939"/>
      <c r="O1680" s="939"/>
      <c r="P1680" s="939"/>
      <c r="Q1680" s="1053"/>
      <c r="R1680" s="866" t="s">
        <v>178</v>
      </c>
      <c r="S1680" s="952">
        <v>8856.630000000001</v>
      </c>
    </row>
    <row r="1681" spans="1:19" ht="14.25">
      <c r="A1681" s="275"/>
      <c r="B1681" s="864"/>
      <c r="C1681" s="884"/>
      <c r="D1681" s="865"/>
      <c r="E1681" s="895"/>
      <c r="F1681" s="867" t="s">
        <v>1308</v>
      </c>
      <c r="G1681" s="909" t="s">
        <v>170</v>
      </c>
      <c r="H1681" s="910" t="s">
        <v>170</v>
      </c>
      <c r="I1681" s="909" t="s">
        <v>171</v>
      </c>
      <c r="J1681" s="932" t="s">
        <v>172</v>
      </c>
      <c r="K1681" s="962" t="s">
        <v>173</v>
      </c>
      <c r="L1681" s="932" t="s">
        <v>1248</v>
      </c>
      <c r="M1681" s="920" t="s">
        <v>1249</v>
      </c>
      <c r="N1681" s="939">
        <v>8.1</v>
      </c>
      <c r="O1681" s="939">
        <v>7.8000000000000016</v>
      </c>
      <c r="P1681" s="939"/>
      <c r="Q1681" s="1053">
        <v>3232.7719999999999</v>
      </c>
      <c r="R1681" s="866"/>
      <c r="S1681" s="952"/>
    </row>
    <row r="1682" spans="1:19" ht="14.25">
      <c r="A1682" s="275"/>
      <c r="B1682" s="864"/>
      <c r="C1682" s="884"/>
      <c r="D1682" s="865"/>
      <c r="E1682" s="895"/>
      <c r="F1682" s="865"/>
      <c r="G1682" s="909"/>
      <c r="H1682" s="910"/>
      <c r="I1682" s="909"/>
      <c r="J1682" s="932"/>
      <c r="K1682" s="962"/>
      <c r="L1682" s="932"/>
      <c r="M1682" s="920"/>
      <c r="N1682" s="939"/>
      <c r="O1682" s="939"/>
      <c r="P1682" s="939"/>
      <c r="Q1682" s="1053"/>
      <c r="R1682" s="866" t="s">
        <v>372</v>
      </c>
      <c r="S1682" s="952">
        <v>176450</v>
      </c>
    </row>
    <row r="1683" spans="1:19" ht="14.25">
      <c r="A1683" s="275"/>
      <c r="B1683" s="864"/>
      <c r="C1683" s="884"/>
      <c r="D1683" s="865"/>
      <c r="E1683" s="895"/>
      <c r="F1683" s="865"/>
      <c r="G1683" s="909"/>
      <c r="H1683" s="910"/>
      <c r="I1683" s="909"/>
      <c r="J1683" s="932"/>
      <c r="K1683" s="962"/>
      <c r="L1683" s="932"/>
      <c r="M1683" s="920"/>
      <c r="N1683" s="939"/>
      <c r="O1683" s="939"/>
      <c r="P1683" s="939"/>
      <c r="Q1683" s="1053"/>
      <c r="R1683" s="866" t="s">
        <v>178</v>
      </c>
      <c r="S1683" s="952">
        <v>15891</v>
      </c>
    </row>
    <row r="1684" spans="1:19" ht="14.25">
      <c r="A1684" s="275"/>
      <c r="B1684" s="864"/>
      <c r="C1684" s="884"/>
      <c r="D1684" s="865"/>
      <c r="E1684" s="895"/>
      <c r="F1684" s="867" t="s">
        <v>1309</v>
      </c>
      <c r="G1684" s="909" t="s">
        <v>170</v>
      </c>
      <c r="H1684" s="910" t="s">
        <v>170</v>
      </c>
      <c r="I1684" s="909" t="s">
        <v>171</v>
      </c>
      <c r="J1684" s="932" t="s">
        <v>172</v>
      </c>
      <c r="K1684" s="962" t="s">
        <v>173</v>
      </c>
      <c r="L1684" s="932" t="s">
        <v>1248</v>
      </c>
      <c r="M1684" s="920" t="s">
        <v>1249</v>
      </c>
      <c r="N1684" s="939">
        <v>8.1</v>
      </c>
      <c r="O1684" s="939">
        <v>7.8000000000000016</v>
      </c>
      <c r="P1684" s="939"/>
      <c r="Q1684" s="1053">
        <v>1997.2370000000001</v>
      </c>
      <c r="R1684" s="866"/>
      <c r="S1684" s="952"/>
    </row>
    <row r="1685" spans="1:19" ht="14.25">
      <c r="A1685" s="275"/>
      <c r="B1685" s="864"/>
      <c r="C1685" s="884"/>
      <c r="D1685" s="865"/>
      <c r="E1685" s="895"/>
      <c r="F1685" s="865"/>
      <c r="G1685" s="909"/>
      <c r="H1685" s="910"/>
      <c r="I1685" s="909"/>
      <c r="J1685" s="932"/>
      <c r="K1685" s="962"/>
      <c r="L1685" s="932"/>
      <c r="M1685" s="920"/>
      <c r="N1685" s="939"/>
      <c r="O1685" s="939"/>
      <c r="P1685" s="939"/>
      <c r="Q1685" s="1053"/>
      <c r="R1685" s="866" t="s">
        <v>372</v>
      </c>
      <c r="S1685" s="952">
        <v>107737</v>
      </c>
    </row>
    <row r="1686" spans="1:19" ht="14.25">
      <c r="A1686" s="275"/>
      <c r="B1686" s="864"/>
      <c r="C1686" s="884"/>
      <c r="D1686" s="865"/>
      <c r="E1686" s="895"/>
      <c r="F1686" s="865"/>
      <c r="G1686" s="909"/>
      <c r="H1686" s="910"/>
      <c r="I1686" s="909"/>
      <c r="J1686" s="932"/>
      <c r="K1686" s="962"/>
      <c r="L1686" s="932"/>
      <c r="M1686" s="920"/>
      <c r="N1686" s="939"/>
      <c r="O1686" s="939"/>
      <c r="P1686" s="939"/>
      <c r="Q1686" s="1053"/>
      <c r="R1686" s="866" t="s">
        <v>178</v>
      </c>
      <c r="S1686" s="952">
        <v>11150</v>
      </c>
    </row>
    <row r="1687" spans="1:19" ht="14.25">
      <c r="A1687" s="275"/>
      <c r="B1687" s="864"/>
      <c r="C1687" s="884"/>
      <c r="D1687" s="865"/>
      <c r="E1687" s="895"/>
      <c r="F1687" s="867" t="s">
        <v>1310</v>
      </c>
      <c r="G1687" s="909" t="s">
        <v>170</v>
      </c>
      <c r="H1687" s="910" t="s">
        <v>170</v>
      </c>
      <c r="I1687" s="909" t="s">
        <v>171</v>
      </c>
      <c r="J1687" s="932" t="s">
        <v>172</v>
      </c>
      <c r="K1687" s="962" t="s">
        <v>173</v>
      </c>
      <c r="L1687" s="932" t="s">
        <v>1248</v>
      </c>
      <c r="M1687" s="920" t="s">
        <v>1249</v>
      </c>
      <c r="N1687" s="939">
        <v>8.1</v>
      </c>
      <c r="O1687" s="939">
        <v>7.8000000000000016</v>
      </c>
      <c r="P1687" s="939"/>
      <c r="Q1687" s="1053">
        <v>1980.5489999999998</v>
      </c>
      <c r="R1687" s="866"/>
      <c r="S1687" s="952"/>
    </row>
    <row r="1688" spans="1:19" ht="14.25">
      <c r="A1688" s="275"/>
      <c r="B1688" s="864"/>
      <c r="C1688" s="884"/>
      <c r="D1688" s="865"/>
      <c r="E1688" s="895"/>
      <c r="F1688" s="865"/>
      <c r="G1688" s="909"/>
      <c r="H1688" s="910"/>
      <c r="I1688" s="909"/>
      <c r="J1688" s="932"/>
      <c r="K1688" s="962"/>
      <c r="L1688" s="932"/>
      <c r="M1688" s="920"/>
      <c r="N1688" s="939"/>
      <c r="O1688" s="939"/>
      <c r="P1688" s="939"/>
      <c r="Q1688" s="1053"/>
      <c r="R1688" s="866" t="s">
        <v>372</v>
      </c>
      <c r="S1688" s="952">
        <v>103098</v>
      </c>
    </row>
    <row r="1689" spans="1:19" ht="14.25">
      <c r="A1689" s="275"/>
      <c r="B1689" s="864"/>
      <c r="C1689" s="884"/>
      <c r="D1689" s="865"/>
      <c r="E1689" s="896"/>
      <c r="F1689" s="865"/>
      <c r="G1689" s="911"/>
      <c r="H1689" s="910"/>
      <c r="I1689" s="911"/>
      <c r="J1689" s="932"/>
      <c r="K1689" s="963"/>
      <c r="L1689" s="932"/>
      <c r="M1689" s="921"/>
      <c r="N1689" s="939"/>
      <c r="O1689" s="939"/>
      <c r="P1689" s="939"/>
      <c r="Q1689" s="1053"/>
      <c r="R1689" s="866" t="s">
        <v>178</v>
      </c>
      <c r="S1689" s="952">
        <v>16355</v>
      </c>
    </row>
    <row r="1690" spans="1:19" ht="15">
      <c r="A1690" s="275"/>
      <c r="B1690" s="864"/>
      <c r="C1690" s="884"/>
      <c r="D1690" s="865"/>
      <c r="E1690" s="897" t="s">
        <v>1311</v>
      </c>
      <c r="F1690" s="868"/>
      <c r="G1690" s="912"/>
      <c r="H1690" s="912"/>
      <c r="I1690" s="912"/>
      <c r="J1690" s="933"/>
      <c r="K1690" s="964"/>
      <c r="L1690" s="933"/>
      <c r="M1690" s="922"/>
      <c r="N1690" s="940">
        <v>72.335999999999871</v>
      </c>
      <c r="O1690" s="940">
        <v>53.899999999999949</v>
      </c>
      <c r="P1690" s="940">
        <v>39.720999999999997</v>
      </c>
      <c r="Q1690" s="1054">
        <v>7466.1459999999997</v>
      </c>
      <c r="R1690" s="869"/>
      <c r="S1690" s="951"/>
    </row>
    <row r="1691" spans="1:19" ht="14.25">
      <c r="A1691" s="275"/>
      <c r="B1691" s="864"/>
      <c r="C1691" s="884"/>
      <c r="D1691" s="865"/>
      <c r="E1691" s="898" t="s">
        <v>1312</v>
      </c>
      <c r="F1691" s="867" t="s">
        <v>1313</v>
      </c>
      <c r="G1691" s="909" t="s">
        <v>170</v>
      </c>
      <c r="H1691" s="910" t="s">
        <v>170</v>
      </c>
      <c r="I1691" s="909" t="s">
        <v>171</v>
      </c>
      <c r="J1691" s="932" t="s">
        <v>172</v>
      </c>
      <c r="K1691" s="962" t="s">
        <v>177</v>
      </c>
      <c r="L1691" s="932" t="s">
        <v>1241</v>
      </c>
      <c r="M1691" s="920" t="s">
        <v>1242</v>
      </c>
      <c r="N1691" s="939">
        <v>0</v>
      </c>
      <c r="O1691" s="939">
        <v>0</v>
      </c>
      <c r="P1691" s="939"/>
      <c r="Q1691" s="1053">
        <v>0</v>
      </c>
      <c r="R1691" s="866"/>
      <c r="S1691" s="952"/>
    </row>
    <row r="1692" spans="1:19" ht="14.25">
      <c r="A1692" s="275"/>
      <c r="B1692" s="864"/>
      <c r="C1692" s="884"/>
      <c r="D1692" s="865"/>
      <c r="E1692" s="896"/>
      <c r="F1692" s="867" t="s">
        <v>1314</v>
      </c>
      <c r="G1692" s="911" t="s">
        <v>170</v>
      </c>
      <c r="H1692" s="910" t="s">
        <v>170</v>
      </c>
      <c r="I1692" s="911" t="s">
        <v>171</v>
      </c>
      <c r="J1692" s="932" t="s">
        <v>172</v>
      </c>
      <c r="K1692" s="963" t="s">
        <v>177</v>
      </c>
      <c r="L1692" s="932" t="s">
        <v>1241</v>
      </c>
      <c r="M1692" s="921" t="s">
        <v>1242</v>
      </c>
      <c r="N1692" s="939">
        <v>0</v>
      </c>
      <c r="O1692" s="939">
        <v>0</v>
      </c>
      <c r="P1692" s="939"/>
      <c r="Q1692" s="1053">
        <v>0</v>
      </c>
      <c r="R1692" s="866"/>
      <c r="S1692" s="952"/>
    </row>
    <row r="1693" spans="1:19" ht="15">
      <c r="A1693" s="275"/>
      <c r="B1693" s="864"/>
      <c r="C1693" s="884"/>
      <c r="D1693" s="865"/>
      <c r="E1693" s="897" t="s">
        <v>1315</v>
      </c>
      <c r="F1693" s="868"/>
      <c r="G1693" s="912"/>
      <c r="H1693" s="912"/>
      <c r="I1693" s="912"/>
      <c r="J1693" s="933"/>
      <c r="K1693" s="964"/>
      <c r="L1693" s="933"/>
      <c r="M1693" s="922"/>
      <c r="N1693" s="940">
        <v>0</v>
      </c>
      <c r="O1693" s="940">
        <v>0</v>
      </c>
      <c r="P1693" s="940">
        <v>0</v>
      </c>
      <c r="Q1693" s="1054">
        <v>0</v>
      </c>
      <c r="R1693" s="869"/>
      <c r="S1693" s="951"/>
    </row>
    <row r="1694" spans="1:19" ht="14.25">
      <c r="A1694" s="275"/>
      <c r="B1694" s="864"/>
      <c r="C1694" s="884"/>
      <c r="D1694" s="865"/>
      <c r="E1694" s="898" t="s">
        <v>1316</v>
      </c>
      <c r="F1694" s="867" t="s">
        <v>1317</v>
      </c>
      <c r="G1694" s="909" t="s">
        <v>170</v>
      </c>
      <c r="H1694" s="910" t="s">
        <v>170</v>
      </c>
      <c r="I1694" s="909" t="s">
        <v>171</v>
      </c>
      <c r="J1694" s="932" t="s">
        <v>172</v>
      </c>
      <c r="K1694" s="962" t="s">
        <v>173</v>
      </c>
      <c r="L1694" s="932" t="s">
        <v>1318</v>
      </c>
      <c r="M1694" s="920" t="s">
        <v>1319</v>
      </c>
      <c r="N1694" s="939">
        <v>0.5</v>
      </c>
      <c r="O1694" s="939">
        <v>0.5</v>
      </c>
      <c r="P1694" s="939"/>
      <c r="Q1694" s="1053">
        <v>446.32700000000006</v>
      </c>
      <c r="R1694" s="866"/>
      <c r="S1694" s="952"/>
    </row>
    <row r="1695" spans="1:19" ht="14.25">
      <c r="A1695" s="275"/>
      <c r="B1695" s="864"/>
      <c r="C1695" s="884"/>
      <c r="D1695" s="865"/>
      <c r="E1695" s="895"/>
      <c r="F1695" s="865"/>
      <c r="G1695" s="909"/>
      <c r="H1695" s="910"/>
      <c r="I1695" s="909"/>
      <c r="J1695" s="932"/>
      <c r="K1695" s="962"/>
      <c r="L1695" s="932"/>
      <c r="M1695" s="920"/>
      <c r="N1695" s="939"/>
      <c r="O1695" s="939"/>
      <c r="P1695" s="939"/>
      <c r="Q1695" s="1053"/>
      <c r="R1695" s="866" t="s">
        <v>178</v>
      </c>
      <c r="S1695" s="952">
        <v>37660</v>
      </c>
    </row>
    <row r="1696" spans="1:19" ht="14.25">
      <c r="A1696" s="275"/>
      <c r="B1696" s="864"/>
      <c r="C1696" s="884"/>
      <c r="D1696" s="865"/>
      <c r="E1696" s="895"/>
      <c r="F1696" s="867" t="s">
        <v>1996</v>
      </c>
      <c r="G1696" s="909" t="s">
        <v>170</v>
      </c>
      <c r="H1696" s="910" t="s">
        <v>170</v>
      </c>
      <c r="I1696" s="909" t="s">
        <v>171</v>
      </c>
      <c r="J1696" s="932" t="s">
        <v>172</v>
      </c>
      <c r="K1696" s="962" t="s">
        <v>173</v>
      </c>
      <c r="L1696" s="932" t="s">
        <v>1318</v>
      </c>
      <c r="M1696" s="920" t="s">
        <v>1319</v>
      </c>
      <c r="N1696" s="939">
        <v>0.5</v>
      </c>
      <c r="O1696" s="939">
        <v>0.4499999999999999</v>
      </c>
      <c r="P1696" s="939"/>
      <c r="Q1696" s="1053">
        <v>341.56600000000003</v>
      </c>
      <c r="R1696" s="866"/>
      <c r="S1696" s="952"/>
    </row>
    <row r="1697" spans="1:19" ht="14.25">
      <c r="A1697" s="275"/>
      <c r="B1697" s="864"/>
      <c r="C1697" s="884"/>
      <c r="D1697" s="865"/>
      <c r="E1697" s="895"/>
      <c r="F1697" s="865"/>
      <c r="G1697" s="909"/>
      <c r="H1697" s="910"/>
      <c r="I1697" s="909"/>
      <c r="J1697" s="932"/>
      <c r="K1697" s="962"/>
      <c r="L1697" s="932"/>
      <c r="M1697" s="920"/>
      <c r="N1697" s="939"/>
      <c r="O1697" s="939"/>
      <c r="P1697" s="939"/>
      <c r="Q1697" s="1053"/>
      <c r="R1697" s="866" t="s">
        <v>178</v>
      </c>
      <c r="S1697" s="952">
        <v>37744</v>
      </c>
    </row>
    <row r="1698" spans="1:19" ht="14.25">
      <c r="A1698" s="275"/>
      <c r="B1698" s="864"/>
      <c r="C1698" s="884"/>
      <c r="D1698" s="865"/>
      <c r="E1698" s="895"/>
      <c r="F1698" s="867" t="s">
        <v>1997</v>
      </c>
      <c r="G1698" s="909" t="s">
        <v>170</v>
      </c>
      <c r="H1698" s="910" t="s">
        <v>170</v>
      </c>
      <c r="I1698" s="909" t="s">
        <v>171</v>
      </c>
      <c r="J1698" s="932" t="s">
        <v>172</v>
      </c>
      <c r="K1698" s="962" t="s">
        <v>173</v>
      </c>
      <c r="L1698" s="932" t="s">
        <v>1318</v>
      </c>
      <c r="M1698" s="920" t="s">
        <v>1319</v>
      </c>
      <c r="N1698" s="939">
        <v>0.39999999999999997</v>
      </c>
      <c r="O1698" s="939">
        <v>0.39999999999999997</v>
      </c>
      <c r="P1698" s="939"/>
      <c r="Q1698" s="1053">
        <v>424.80500000000001</v>
      </c>
      <c r="R1698" s="866"/>
      <c r="S1698" s="952"/>
    </row>
    <row r="1699" spans="1:19" ht="14.25">
      <c r="A1699" s="275"/>
      <c r="B1699" s="864"/>
      <c r="C1699" s="884"/>
      <c r="D1699" s="865"/>
      <c r="E1699" s="896"/>
      <c r="F1699" s="865"/>
      <c r="G1699" s="911"/>
      <c r="H1699" s="910"/>
      <c r="I1699" s="911"/>
      <c r="J1699" s="932"/>
      <c r="K1699" s="963"/>
      <c r="L1699" s="932"/>
      <c r="M1699" s="921"/>
      <c r="N1699" s="939"/>
      <c r="O1699" s="939"/>
      <c r="P1699" s="939"/>
      <c r="Q1699" s="1053"/>
      <c r="R1699" s="866" t="s">
        <v>178</v>
      </c>
      <c r="S1699" s="952">
        <v>30558</v>
      </c>
    </row>
    <row r="1700" spans="1:19" ht="15">
      <c r="A1700" s="275"/>
      <c r="B1700" s="864"/>
      <c r="C1700" s="884"/>
      <c r="D1700" s="865"/>
      <c r="E1700" s="897" t="s">
        <v>1320</v>
      </c>
      <c r="F1700" s="868"/>
      <c r="G1700" s="912"/>
      <c r="H1700" s="912"/>
      <c r="I1700" s="912"/>
      <c r="J1700" s="933"/>
      <c r="K1700" s="964"/>
      <c r="L1700" s="933"/>
      <c r="M1700" s="922"/>
      <c r="N1700" s="940">
        <v>1.4000000000000008</v>
      </c>
      <c r="O1700" s="940">
        <v>1.3500000000000008</v>
      </c>
      <c r="P1700" s="940">
        <v>0.997</v>
      </c>
      <c r="Q1700" s="1054">
        <v>1212.6979999999999</v>
      </c>
      <c r="R1700" s="869"/>
      <c r="S1700" s="951"/>
    </row>
    <row r="1701" spans="1:19" ht="14.25">
      <c r="A1701" s="275"/>
      <c r="B1701" s="864"/>
      <c r="C1701" s="884"/>
      <c r="D1701" s="865"/>
      <c r="E1701" s="898" t="s">
        <v>1321</v>
      </c>
      <c r="F1701" s="867" t="s">
        <v>1802</v>
      </c>
      <c r="G1701" s="909" t="s">
        <v>170</v>
      </c>
      <c r="H1701" s="910" t="s">
        <v>170</v>
      </c>
      <c r="I1701" s="909" t="s">
        <v>171</v>
      </c>
      <c r="J1701" s="932" t="s">
        <v>172</v>
      </c>
      <c r="K1701" s="962" t="s">
        <v>173</v>
      </c>
      <c r="L1701" s="932" t="s">
        <v>13</v>
      </c>
      <c r="M1701" s="920" t="s">
        <v>1322</v>
      </c>
      <c r="N1701" s="939">
        <v>0.5</v>
      </c>
      <c r="O1701" s="939">
        <v>0.25</v>
      </c>
      <c r="P1701" s="939"/>
      <c r="Q1701" s="1053">
        <v>734.73</v>
      </c>
      <c r="R1701" s="866"/>
      <c r="S1701" s="952"/>
    </row>
    <row r="1702" spans="1:19" ht="14.25">
      <c r="A1702" s="275"/>
      <c r="B1702" s="864"/>
      <c r="C1702" s="884"/>
      <c r="D1702" s="865"/>
      <c r="E1702" s="895"/>
      <c r="F1702" s="865"/>
      <c r="G1702" s="909"/>
      <c r="H1702" s="910"/>
      <c r="I1702" s="909"/>
      <c r="J1702" s="932"/>
      <c r="K1702" s="962"/>
      <c r="L1702" s="932"/>
      <c r="M1702" s="920"/>
      <c r="N1702" s="939"/>
      <c r="O1702" s="939"/>
      <c r="P1702" s="939"/>
      <c r="Q1702" s="1053"/>
      <c r="R1702" s="866" t="s">
        <v>178</v>
      </c>
      <c r="S1702" s="952">
        <v>68313</v>
      </c>
    </row>
    <row r="1703" spans="1:19" ht="14.25">
      <c r="A1703" s="275"/>
      <c r="B1703" s="864"/>
      <c r="C1703" s="884"/>
      <c r="D1703" s="865"/>
      <c r="E1703" s="895"/>
      <c r="F1703" s="867" t="s">
        <v>1803</v>
      </c>
      <c r="G1703" s="909" t="s">
        <v>170</v>
      </c>
      <c r="H1703" s="910" t="s">
        <v>170</v>
      </c>
      <c r="I1703" s="909" t="s">
        <v>171</v>
      </c>
      <c r="J1703" s="932" t="s">
        <v>172</v>
      </c>
      <c r="K1703" s="962" t="s">
        <v>173</v>
      </c>
      <c r="L1703" s="932" t="s">
        <v>13</v>
      </c>
      <c r="M1703" s="920" t="s">
        <v>1322</v>
      </c>
      <c r="N1703" s="939">
        <v>0.6</v>
      </c>
      <c r="O1703" s="939">
        <v>0.3</v>
      </c>
      <c r="P1703" s="939"/>
      <c r="Q1703" s="1053">
        <v>1138.3400000000001</v>
      </c>
      <c r="R1703" s="866"/>
      <c r="S1703" s="952"/>
    </row>
    <row r="1704" spans="1:19" ht="14.25">
      <c r="A1704" s="275"/>
      <c r="B1704" s="864"/>
      <c r="C1704" s="884"/>
      <c r="D1704" s="865"/>
      <c r="E1704" s="895"/>
      <c r="F1704" s="865"/>
      <c r="G1704" s="909"/>
      <c r="H1704" s="910"/>
      <c r="I1704" s="909"/>
      <c r="J1704" s="932"/>
      <c r="K1704" s="962"/>
      <c r="L1704" s="932"/>
      <c r="M1704" s="920"/>
      <c r="N1704" s="939"/>
      <c r="O1704" s="939"/>
      <c r="P1704" s="939"/>
      <c r="Q1704" s="1053"/>
      <c r="R1704" s="866" t="s">
        <v>178</v>
      </c>
      <c r="S1704" s="952">
        <v>103500</v>
      </c>
    </row>
    <row r="1705" spans="1:19" ht="14.25">
      <c r="A1705" s="275"/>
      <c r="B1705" s="864"/>
      <c r="C1705" s="884"/>
      <c r="D1705" s="865"/>
      <c r="E1705" s="895"/>
      <c r="F1705" s="867" t="s">
        <v>2171</v>
      </c>
      <c r="G1705" s="909" t="s">
        <v>170</v>
      </c>
      <c r="H1705" s="910" t="s">
        <v>170</v>
      </c>
      <c r="I1705" s="909" t="s">
        <v>171</v>
      </c>
      <c r="J1705" s="932" t="s">
        <v>172</v>
      </c>
      <c r="K1705" s="962" t="s">
        <v>173</v>
      </c>
      <c r="L1705" s="932" t="s">
        <v>13</v>
      </c>
      <c r="M1705" s="920" t="s">
        <v>1322</v>
      </c>
      <c r="N1705" s="939">
        <v>1.2249999999999999</v>
      </c>
      <c r="O1705" s="939">
        <v>1</v>
      </c>
      <c r="P1705" s="939"/>
      <c r="Q1705" s="1053">
        <v>1996.3489999999999</v>
      </c>
      <c r="R1705" s="866"/>
      <c r="S1705" s="952"/>
    </row>
    <row r="1706" spans="1:19" ht="14.25">
      <c r="A1706" s="275"/>
      <c r="B1706" s="864"/>
      <c r="C1706" s="884"/>
      <c r="D1706" s="865"/>
      <c r="E1706" s="895"/>
      <c r="F1706" s="865"/>
      <c r="G1706" s="909"/>
      <c r="H1706" s="910"/>
      <c r="I1706" s="909"/>
      <c r="J1706" s="932"/>
      <c r="K1706" s="962"/>
      <c r="L1706" s="932"/>
      <c r="M1706" s="920"/>
      <c r="N1706" s="939"/>
      <c r="O1706" s="939"/>
      <c r="P1706" s="939"/>
      <c r="Q1706" s="1053"/>
      <c r="R1706" s="866" t="s">
        <v>178</v>
      </c>
      <c r="S1706" s="952">
        <v>167862</v>
      </c>
    </row>
    <row r="1707" spans="1:19" ht="14.25">
      <c r="A1707" s="275"/>
      <c r="B1707" s="864"/>
      <c r="C1707" s="884"/>
      <c r="D1707" s="865"/>
      <c r="E1707" s="895"/>
      <c r="F1707" s="867" t="s">
        <v>2172</v>
      </c>
      <c r="G1707" s="909" t="s">
        <v>170</v>
      </c>
      <c r="H1707" s="910" t="s">
        <v>170</v>
      </c>
      <c r="I1707" s="909" t="s">
        <v>171</v>
      </c>
      <c r="J1707" s="932" t="s">
        <v>172</v>
      </c>
      <c r="K1707" s="962" t="s">
        <v>173</v>
      </c>
      <c r="L1707" s="932" t="s">
        <v>13</v>
      </c>
      <c r="M1707" s="920" t="s">
        <v>1322</v>
      </c>
      <c r="N1707" s="939">
        <v>1.2249999999999999</v>
      </c>
      <c r="O1707" s="939">
        <v>1</v>
      </c>
      <c r="P1707" s="939"/>
      <c r="Q1707" s="1053">
        <v>2840.1069999999995</v>
      </c>
      <c r="R1707" s="866"/>
      <c r="S1707" s="952"/>
    </row>
    <row r="1708" spans="1:19" ht="14.25">
      <c r="A1708" s="275"/>
      <c r="B1708" s="864"/>
      <c r="C1708" s="884"/>
      <c r="D1708" s="865"/>
      <c r="E1708" s="896"/>
      <c r="F1708" s="865"/>
      <c r="G1708" s="911"/>
      <c r="H1708" s="910"/>
      <c r="I1708" s="911"/>
      <c r="J1708" s="932"/>
      <c r="K1708" s="963"/>
      <c r="L1708" s="932"/>
      <c r="M1708" s="921"/>
      <c r="N1708" s="939"/>
      <c r="O1708" s="939"/>
      <c r="P1708" s="939"/>
      <c r="Q1708" s="1053"/>
      <c r="R1708" s="866" t="s">
        <v>178</v>
      </c>
      <c r="S1708" s="952">
        <v>237951</v>
      </c>
    </row>
    <row r="1709" spans="1:19" ht="15">
      <c r="A1709" s="275"/>
      <c r="B1709" s="864"/>
      <c r="C1709" s="884"/>
      <c r="D1709" s="865"/>
      <c r="E1709" s="897" t="s">
        <v>1323</v>
      </c>
      <c r="F1709" s="868"/>
      <c r="G1709" s="912"/>
      <c r="H1709" s="912"/>
      <c r="I1709" s="912"/>
      <c r="J1709" s="933"/>
      <c r="K1709" s="964"/>
      <c r="L1709" s="933"/>
      <c r="M1709" s="922"/>
      <c r="N1709" s="940">
        <v>3.55</v>
      </c>
      <c r="O1709" s="940">
        <v>2.5500000000000007</v>
      </c>
      <c r="P1709" s="940">
        <v>1.45</v>
      </c>
      <c r="Q1709" s="1054">
        <v>6709.5259999999989</v>
      </c>
      <c r="R1709" s="869"/>
      <c r="S1709" s="951"/>
    </row>
    <row r="1710" spans="1:19" ht="14.25">
      <c r="A1710" s="275"/>
      <c r="B1710" s="864"/>
      <c r="C1710" s="884"/>
      <c r="D1710" s="865"/>
      <c r="E1710" s="898" t="s">
        <v>1324</v>
      </c>
      <c r="F1710" s="867" t="s">
        <v>1325</v>
      </c>
      <c r="G1710" s="909" t="s">
        <v>170</v>
      </c>
      <c r="H1710" s="910" t="s">
        <v>170</v>
      </c>
      <c r="I1710" s="909" t="s">
        <v>171</v>
      </c>
      <c r="J1710" s="932" t="s">
        <v>172</v>
      </c>
      <c r="K1710" s="962" t="s">
        <v>173</v>
      </c>
      <c r="L1710" s="932" t="s">
        <v>22</v>
      </c>
      <c r="M1710" s="920" t="s">
        <v>1326</v>
      </c>
      <c r="N1710" s="939">
        <v>0.5</v>
      </c>
      <c r="O1710" s="939">
        <v>0.4499999999999999</v>
      </c>
      <c r="P1710" s="939"/>
      <c r="Q1710" s="1053">
        <v>992.88499999999999</v>
      </c>
      <c r="R1710" s="866"/>
      <c r="S1710" s="952"/>
    </row>
    <row r="1711" spans="1:19" ht="14.25">
      <c r="A1711" s="275"/>
      <c r="B1711" s="864"/>
      <c r="C1711" s="884"/>
      <c r="D1711" s="865"/>
      <c r="E1711" s="895"/>
      <c r="F1711" s="865"/>
      <c r="G1711" s="909"/>
      <c r="H1711" s="910"/>
      <c r="I1711" s="909"/>
      <c r="J1711" s="932"/>
      <c r="K1711" s="962"/>
      <c r="L1711" s="932"/>
      <c r="M1711" s="920"/>
      <c r="N1711" s="939"/>
      <c r="O1711" s="939"/>
      <c r="P1711" s="939"/>
      <c r="Q1711" s="1053"/>
      <c r="R1711" s="866" t="s">
        <v>178</v>
      </c>
      <c r="S1711" s="952">
        <v>89222</v>
      </c>
    </row>
    <row r="1712" spans="1:19" ht="14.25">
      <c r="A1712" s="275"/>
      <c r="B1712" s="864"/>
      <c r="C1712" s="884"/>
      <c r="D1712" s="865"/>
      <c r="E1712" s="895"/>
      <c r="F1712" s="867" t="s">
        <v>1327</v>
      </c>
      <c r="G1712" s="909" t="s">
        <v>170</v>
      </c>
      <c r="H1712" s="910" t="s">
        <v>170</v>
      </c>
      <c r="I1712" s="909" t="s">
        <v>171</v>
      </c>
      <c r="J1712" s="932" t="s">
        <v>172</v>
      </c>
      <c r="K1712" s="962" t="s">
        <v>173</v>
      </c>
      <c r="L1712" s="932" t="s">
        <v>22</v>
      </c>
      <c r="M1712" s="920" t="s">
        <v>1326</v>
      </c>
      <c r="N1712" s="939">
        <v>0.46799999999999992</v>
      </c>
      <c r="O1712" s="939">
        <v>0.3</v>
      </c>
      <c r="P1712" s="939"/>
      <c r="Q1712" s="1053">
        <v>131.381</v>
      </c>
      <c r="R1712" s="866"/>
      <c r="S1712" s="952"/>
    </row>
    <row r="1713" spans="1:19" ht="14.25">
      <c r="A1713" s="275"/>
      <c r="B1713" s="864"/>
      <c r="C1713" s="884"/>
      <c r="D1713" s="865"/>
      <c r="E1713" s="896"/>
      <c r="F1713" s="865"/>
      <c r="G1713" s="911"/>
      <c r="H1713" s="910"/>
      <c r="I1713" s="911"/>
      <c r="J1713" s="932"/>
      <c r="K1713" s="963"/>
      <c r="L1713" s="932"/>
      <c r="M1713" s="921"/>
      <c r="N1713" s="939"/>
      <c r="O1713" s="939"/>
      <c r="P1713" s="939"/>
      <c r="Q1713" s="1053"/>
      <c r="R1713" s="866" t="s">
        <v>178</v>
      </c>
      <c r="S1713" s="952">
        <v>10175</v>
      </c>
    </row>
    <row r="1714" spans="1:19" ht="15">
      <c r="A1714" s="275"/>
      <c r="B1714" s="864"/>
      <c r="C1714" s="884"/>
      <c r="D1714" s="865"/>
      <c r="E1714" s="897" t="s">
        <v>1328</v>
      </c>
      <c r="F1714" s="868"/>
      <c r="G1714" s="912"/>
      <c r="H1714" s="912"/>
      <c r="I1714" s="912"/>
      <c r="J1714" s="933"/>
      <c r="K1714" s="964"/>
      <c r="L1714" s="933"/>
      <c r="M1714" s="922"/>
      <c r="N1714" s="940">
        <v>0.96800000000000042</v>
      </c>
      <c r="O1714" s="940">
        <v>0.75000000000000011</v>
      </c>
      <c r="P1714" s="940">
        <v>0.28699999999999998</v>
      </c>
      <c r="Q1714" s="1054">
        <v>1124.2660000000001</v>
      </c>
      <c r="R1714" s="869"/>
      <c r="S1714" s="951"/>
    </row>
    <row r="1715" spans="1:19" ht="14.25">
      <c r="A1715" s="275"/>
      <c r="B1715" s="864"/>
      <c r="C1715" s="884"/>
      <c r="D1715" s="865"/>
      <c r="E1715" s="900" t="s">
        <v>1329</v>
      </c>
      <c r="F1715" s="867" t="s">
        <v>1240</v>
      </c>
      <c r="G1715" s="911" t="s">
        <v>170</v>
      </c>
      <c r="H1715" s="910" t="s">
        <v>170</v>
      </c>
      <c r="I1715" s="911" t="s">
        <v>171</v>
      </c>
      <c r="J1715" s="932" t="s">
        <v>172</v>
      </c>
      <c r="K1715" s="963" t="s">
        <v>177</v>
      </c>
      <c r="L1715" s="932" t="s">
        <v>22</v>
      </c>
      <c r="M1715" s="921" t="s">
        <v>1330</v>
      </c>
      <c r="N1715" s="939">
        <v>0</v>
      </c>
      <c r="O1715" s="939">
        <v>0</v>
      </c>
      <c r="P1715" s="939"/>
      <c r="Q1715" s="1053">
        <v>0</v>
      </c>
      <c r="R1715" s="866"/>
      <c r="S1715" s="952"/>
    </row>
    <row r="1716" spans="1:19" ht="15">
      <c r="A1716" s="275"/>
      <c r="B1716" s="864"/>
      <c r="C1716" s="884"/>
      <c r="D1716" s="865"/>
      <c r="E1716" s="897" t="s">
        <v>1331</v>
      </c>
      <c r="F1716" s="868"/>
      <c r="G1716" s="912"/>
      <c r="H1716" s="912"/>
      <c r="I1716" s="912"/>
      <c r="J1716" s="933"/>
      <c r="K1716" s="964"/>
      <c r="L1716" s="933"/>
      <c r="M1716" s="922"/>
      <c r="N1716" s="940">
        <v>0</v>
      </c>
      <c r="O1716" s="940">
        <v>0</v>
      </c>
      <c r="P1716" s="940">
        <v>0</v>
      </c>
      <c r="Q1716" s="1054">
        <v>0</v>
      </c>
      <c r="R1716" s="869"/>
      <c r="S1716" s="951"/>
    </row>
    <row r="1717" spans="1:19" ht="14.25">
      <c r="A1717" s="275"/>
      <c r="B1717" s="864"/>
      <c r="C1717" s="884"/>
      <c r="D1717" s="865"/>
      <c r="E1717" s="898" t="s">
        <v>1332</v>
      </c>
      <c r="F1717" s="867" t="s">
        <v>1270</v>
      </c>
      <c r="G1717" s="909" t="s">
        <v>170</v>
      </c>
      <c r="H1717" s="910" t="s">
        <v>170</v>
      </c>
      <c r="I1717" s="909" t="s">
        <v>171</v>
      </c>
      <c r="J1717" s="932" t="s">
        <v>172</v>
      </c>
      <c r="K1717" s="963" t="s">
        <v>177</v>
      </c>
      <c r="L1717" s="932" t="s">
        <v>1333</v>
      </c>
      <c r="M1717" s="920" t="s">
        <v>1334</v>
      </c>
      <c r="N1717" s="939">
        <v>0</v>
      </c>
      <c r="O1717" s="939">
        <v>0</v>
      </c>
      <c r="P1717" s="939"/>
      <c r="Q1717" s="1053">
        <v>0</v>
      </c>
      <c r="R1717" s="866"/>
      <c r="S1717" s="952"/>
    </row>
    <row r="1718" spans="1:19" ht="14.25">
      <c r="A1718" s="275"/>
      <c r="B1718" s="864"/>
      <c r="C1718" s="884"/>
      <c r="D1718" s="865"/>
      <c r="E1718" s="895"/>
      <c r="F1718" s="867" t="s">
        <v>2284</v>
      </c>
      <c r="G1718" s="909" t="s">
        <v>170</v>
      </c>
      <c r="H1718" s="910" t="s">
        <v>170</v>
      </c>
      <c r="I1718" s="909" t="s">
        <v>171</v>
      </c>
      <c r="J1718" s="932" t="s">
        <v>172</v>
      </c>
      <c r="K1718" s="962" t="s">
        <v>173</v>
      </c>
      <c r="L1718" s="932" t="s">
        <v>1333</v>
      </c>
      <c r="M1718" s="920" t="s">
        <v>1334</v>
      </c>
      <c r="N1718" s="939">
        <v>3.1E-2</v>
      </c>
      <c r="O1718" s="939">
        <v>2.5000000000000001E-2</v>
      </c>
      <c r="P1718" s="939"/>
      <c r="Q1718" s="1053">
        <v>1.8089999999999999</v>
      </c>
      <c r="R1718" s="866"/>
      <c r="S1718" s="952"/>
    </row>
    <row r="1719" spans="1:19" ht="14.25">
      <c r="A1719" s="275"/>
      <c r="B1719" s="864"/>
      <c r="C1719" s="884"/>
      <c r="D1719" s="865"/>
      <c r="E1719" s="895"/>
      <c r="F1719" s="865"/>
      <c r="G1719" s="909"/>
      <c r="H1719" s="910"/>
      <c r="I1719" s="909"/>
      <c r="J1719" s="932"/>
      <c r="K1719" s="962"/>
      <c r="L1719" s="932"/>
      <c r="M1719" s="920"/>
      <c r="N1719" s="939"/>
      <c r="O1719" s="939"/>
      <c r="P1719" s="939"/>
      <c r="Q1719" s="1053"/>
      <c r="R1719" s="866" t="s">
        <v>178</v>
      </c>
      <c r="S1719" s="952">
        <v>836</v>
      </c>
    </row>
    <row r="1720" spans="1:19" ht="14.25">
      <c r="A1720" s="275"/>
      <c r="B1720" s="864"/>
      <c r="C1720" s="884"/>
      <c r="D1720" s="865"/>
      <c r="E1720" s="895"/>
      <c r="F1720" s="867" t="s">
        <v>2285</v>
      </c>
      <c r="G1720" s="909" t="s">
        <v>170</v>
      </c>
      <c r="H1720" s="910" t="s">
        <v>170</v>
      </c>
      <c r="I1720" s="909" t="s">
        <v>171</v>
      </c>
      <c r="J1720" s="932" t="s">
        <v>172</v>
      </c>
      <c r="K1720" s="962" t="s">
        <v>173</v>
      </c>
      <c r="L1720" s="932" t="s">
        <v>1333</v>
      </c>
      <c r="M1720" s="920" t="s">
        <v>1334</v>
      </c>
      <c r="N1720" s="939">
        <v>3.1E-2</v>
      </c>
      <c r="O1720" s="939">
        <v>2.5000000000000001E-2</v>
      </c>
      <c r="P1720" s="939"/>
      <c r="Q1720" s="1053">
        <v>1.7209999999999999</v>
      </c>
      <c r="R1720" s="866"/>
      <c r="S1720" s="952"/>
    </row>
    <row r="1721" spans="1:19" ht="14.25">
      <c r="A1721" s="275"/>
      <c r="B1721" s="864"/>
      <c r="C1721" s="884"/>
      <c r="D1721" s="865"/>
      <c r="E1721" s="896"/>
      <c r="F1721" s="865"/>
      <c r="G1721" s="911"/>
      <c r="H1721" s="910"/>
      <c r="I1721" s="911"/>
      <c r="J1721" s="932"/>
      <c r="K1721" s="963"/>
      <c r="L1721" s="932"/>
      <c r="M1721" s="921"/>
      <c r="N1721" s="939"/>
      <c r="O1721" s="939"/>
      <c r="P1721" s="939"/>
      <c r="Q1721" s="1053"/>
      <c r="R1721" s="866" t="s">
        <v>178</v>
      </c>
      <c r="S1721" s="952">
        <v>325</v>
      </c>
    </row>
    <row r="1722" spans="1:19" ht="15">
      <c r="A1722" s="275"/>
      <c r="B1722" s="864"/>
      <c r="C1722" s="884"/>
      <c r="D1722" s="865"/>
      <c r="E1722" s="897" t="s">
        <v>1335</v>
      </c>
      <c r="F1722" s="868"/>
      <c r="G1722" s="912"/>
      <c r="H1722" s="912"/>
      <c r="I1722" s="912"/>
      <c r="J1722" s="933"/>
      <c r="K1722" s="964"/>
      <c r="L1722" s="933"/>
      <c r="M1722" s="922"/>
      <c r="N1722" s="940">
        <v>6.2E-2</v>
      </c>
      <c r="O1722" s="940">
        <v>4.9999999999999982E-2</v>
      </c>
      <c r="P1722" s="940">
        <v>2.7E-2</v>
      </c>
      <c r="Q1722" s="1054">
        <v>3.53</v>
      </c>
      <c r="R1722" s="869"/>
      <c r="S1722" s="951"/>
    </row>
    <row r="1723" spans="1:19" ht="14.25">
      <c r="A1723" s="275"/>
      <c r="B1723" s="864"/>
      <c r="C1723" s="884"/>
      <c r="D1723" s="865"/>
      <c r="E1723" s="898" t="s">
        <v>1336</v>
      </c>
      <c r="F1723" s="867" t="s">
        <v>1337</v>
      </c>
      <c r="G1723" s="909" t="s">
        <v>170</v>
      </c>
      <c r="H1723" s="910" t="s">
        <v>170</v>
      </c>
      <c r="I1723" s="909" t="s">
        <v>171</v>
      </c>
      <c r="J1723" s="932" t="s">
        <v>172</v>
      </c>
      <c r="K1723" s="963" t="s">
        <v>177</v>
      </c>
      <c r="L1723" s="932" t="s">
        <v>1333</v>
      </c>
      <c r="M1723" s="920" t="s">
        <v>1338</v>
      </c>
      <c r="N1723" s="939">
        <v>0</v>
      </c>
      <c r="O1723" s="939">
        <v>0</v>
      </c>
      <c r="P1723" s="939"/>
      <c r="Q1723" s="1053">
        <v>0</v>
      </c>
      <c r="R1723" s="866"/>
      <c r="S1723" s="952"/>
    </row>
    <row r="1724" spans="1:19" ht="14.25">
      <c r="A1724" s="275"/>
      <c r="B1724" s="864"/>
      <c r="C1724" s="884"/>
      <c r="D1724" s="865"/>
      <c r="E1724" s="896"/>
      <c r="F1724" s="867" t="s">
        <v>2286</v>
      </c>
      <c r="G1724" s="911" t="s">
        <v>170</v>
      </c>
      <c r="H1724" s="910" t="s">
        <v>170</v>
      </c>
      <c r="I1724" s="911" t="s">
        <v>171</v>
      </c>
      <c r="J1724" s="932" t="s">
        <v>172</v>
      </c>
      <c r="K1724" s="963">
        <v>0</v>
      </c>
      <c r="L1724" s="932" t="s">
        <v>1333</v>
      </c>
      <c r="M1724" s="921" t="s">
        <v>1338</v>
      </c>
      <c r="N1724" s="939">
        <v>0</v>
      </c>
      <c r="O1724" s="939">
        <v>0</v>
      </c>
      <c r="P1724" s="939"/>
      <c r="Q1724" s="1053">
        <v>0</v>
      </c>
      <c r="R1724" s="866"/>
      <c r="S1724" s="952"/>
    </row>
    <row r="1725" spans="1:19" ht="15">
      <c r="A1725" s="275"/>
      <c r="B1725" s="864"/>
      <c r="C1725" s="884"/>
      <c r="D1725" s="865"/>
      <c r="E1725" s="897" t="s">
        <v>1339</v>
      </c>
      <c r="F1725" s="868"/>
      <c r="G1725" s="912"/>
      <c r="H1725" s="912"/>
      <c r="I1725" s="912"/>
      <c r="J1725" s="933"/>
      <c r="K1725" s="964"/>
      <c r="L1725" s="933"/>
      <c r="M1725" s="922"/>
      <c r="N1725" s="940">
        <v>0</v>
      </c>
      <c r="O1725" s="940">
        <v>0</v>
      </c>
      <c r="P1725" s="940" t="e">
        <v>#N/A</v>
      </c>
      <c r="Q1725" s="1054">
        <v>0</v>
      </c>
      <c r="R1725" s="869"/>
      <c r="S1725" s="951"/>
    </row>
    <row r="1726" spans="1:19" ht="14.25">
      <c r="A1726" s="275"/>
      <c r="B1726" s="864"/>
      <c r="C1726" s="884"/>
      <c r="D1726" s="865"/>
      <c r="E1726" s="898" t="s">
        <v>1340</v>
      </c>
      <c r="F1726" s="867" t="s">
        <v>1804</v>
      </c>
      <c r="G1726" s="909" t="s">
        <v>170</v>
      </c>
      <c r="H1726" s="910" t="s">
        <v>170</v>
      </c>
      <c r="I1726" s="909" t="s">
        <v>171</v>
      </c>
      <c r="J1726" s="932" t="s">
        <v>172</v>
      </c>
      <c r="K1726" s="962" t="s">
        <v>173</v>
      </c>
      <c r="L1726" s="932" t="s">
        <v>1241</v>
      </c>
      <c r="M1726" s="920" t="s">
        <v>1241</v>
      </c>
      <c r="N1726" s="939">
        <v>2</v>
      </c>
      <c r="O1726" s="939">
        <v>1</v>
      </c>
      <c r="P1726" s="939"/>
      <c r="Q1726" s="1053">
        <v>3173.8569999999995</v>
      </c>
      <c r="R1726" s="866"/>
      <c r="S1726" s="952"/>
    </row>
    <row r="1727" spans="1:19" ht="14.25">
      <c r="A1727" s="275"/>
      <c r="B1727" s="864"/>
      <c r="C1727" s="884"/>
      <c r="D1727" s="865"/>
      <c r="E1727" s="895"/>
      <c r="F1727" s="865"/>
      <c r="G1727" s="909"/>
      <c r="H1727" s="910"/>
      <c r="I1727" s="909"/>
      <c r="J1727" s="932"/>
      <c r="K1727" s="962"/>
      <c r="L1727" s="932"/>
      <c r="M1727" s="920"/>
      <c r="N1727" s="939"/>
      <c r="O1727" s="939"/>
      <c r="P1727" s="939"/>
      <c r="Q1727" s="1053"/>
      <c r="R1727" s="866" t="s">
        <v>178</v>
      </c>
      <c r="S1727" s="952">
        <v>252711</v>
      </c>
    </row>
    <row r="1728" spans="1:19" ht="14.25">
      <c r="A1728" s="275"/>
      <c r="B1728" s="864"/>
      <c r="C1728" s="884"/>
      <c r="D1728" s="865"/>
      <c r="E1728" s="895"/>
      <c r="F1728" s="867" t="s">
        <v>1342</v>
      </c>
      <c r="G1728" s="909" t="s">
        <v>170</v>
      </c>
      <c r="H1728" s="910" t="s">
        <v>170</v>
      </c>
      <c r="I1728" s="909" t="s">
        <v>171</v>
      </c>
      <c r="J1728" s="932" t="s">
        <v>172</v>
      </c>
      <c r="K1728" s="962" t="s">
        <v>173</v>
      </c>
      <c r="L1728" s="932" t="s">
        <v>1241</v>
      </c>
      <c r="M1728" s="920" t="s">
        <v>1241</v>
      </c>
      <c r="N1728" s="939">
        <v>0.5</v>
      </c>
      <c r="O1728" s="939">
        <v>0.25</v>
      </c>
      <c r="P1728" s="939"/>
      <c r="Q1728" s="1053">
        <v>378.23999999999995</v>
      </c>
      <c r="R1728" s="866"/>
      <c r="S1728" s="952"/>
    </row>
    <row r="1729" spans="1:19" ht="14.25">
      <c r="A1729" s="275"/>
      <c r="B1729" s="864"/>
      <c r="C1729" s="884"/>
      <c r="D1729" s="865"/>
      <c r="E1729" s="895"/>
      <c r="F1729" s="865"/>
      <c r="G1729" s="909"/>
      <c r="H1729" s="910"/>
      <c r="I1729" s="909"/>
      <c r="J1729" s="932"/>
      <c r="K1729" s="962"/>
      <c r="L1729" s="932"/>
      <c r="M1729" s="920"/>
      <c r="N1729" s="939"/>
      <c r="O1729" s="939"/>
      <c r="P1729" s="939"/>
      <c r="Q1729" s="1053"/>
      <c r="R1729" s="866" t="s">
        <v>178</v>
      </c>
      <c r="S1729" s="952">
        <v>32101</v>
      </c>
    </row>
    <row r="1730" spans="1:19" ht="14.25">
      <c r="A1730" s="275"/>
      <c r="B1730" s="864"/>
      <c r="C1730" s="884"/>
      <c r="D1730" s="865"/>
      <c r="E1730" s="895"/>
      <c r="F1730" s="867" t="s">
        <v>1343</v>
      </c>
      <c r="G1730" s="909" t="s">
        <v>170</v>
      </c>
      <c r="H1730" s="910" t="s">
        <v>170</v>
      </c>
      <c r="I1730" s="909" t="s">
        <v>171</v>
      </c>
      <c r="J1730" s="932" t="s">
        <v>172</v>
      </c>
      <c r="K1730" s="962" t="s">
        <v>173</v>
      </c>
      <c r="L1730" s="932" t="s">
        <v>1241</v>
      </c>
      <c r="M1730" s="920" t="s">
        <v>1241</v>
      </c>
      <c r="N1730" s="939">
        <v>0.5</v>
      </c>
      <c r="O1730" s="939">
        <v>0.3</v>
      </c>
      <c r="P1730" s="939"/>
      <c r="Q1730" s="1053">
        <v>152.32000000000002</v>
      </c>
      <c r="R1730" s="866"/>
      <c r="S1730" s="952"/>
    </row>
    <row r="1731" spans="1:19" ht="14.25">
      <c r="A1731" s="275"/>
      <c r="B1731" s="864"/>
      <c r="C1731" s="884"/>
      <c r="D1731" s="865"/>
      <c r="E1731" s="895"/>
      <c r="F1731" s="865"/>
      <c r="G1731" s="909"/>
      <c r="H1731" s="910"/>
      <c r="I1731" s="909"/>
      <c r="J1731" s="932"/>
      <c r="K1731" s="962"/>
      <c r="L1731" s="932"/>
      <c r="M1731" s="920"/>
      <c r="N1731" s="939"/>
      <c r="O1731" s="939"/>
      <c r="P1731" s="939"/>
      <c r="Q1731" s="1053"/>
      <c r="R1731" s="866" t="s">
        <v>178</v>
      </c>
      <c r="S1731" s="952">
        <v>12814</v>
      </c>
    </row>
    <row r="1732" spans="1:19" ht="14.25">
      <c r="A1732" s="275"/>
      <c r="B1732" s="864"/>
      <c r="C1732" s="884"/>
      <c r="D1732" s="865"/>
      <c r="E1732" s="895"/>
      <c r="F1732" s="867" t="s">
        <v>1344</v>
      </c>
      <c r="G1732" s="909" t="s">
        <v>170</v>
      </c>
      <c r="H1732" s="910" t="s">
        <v>170</v>
      </c>
      <c r="I1732" s="909" t="s">
        <v>171</v>
      </c>
      <c r="J1732" s="932" t="s">
        <v>172</v>
      </c>
      <c r="K1732" s="962" t="s">
        <v>173</v>
      </c>
      <c r="L1732" s="932" t="s">
        <v>1241</v>
      </c>
      <c r="M1732" s="920" t="s">
        <v>1241</v>
      </c>
      <c r="N1732" s="939">
        <v>0</v>
      </c>
      <c r="O1732" s="939">
        <v>0</v>
      </c>
      <c r="P1732" s="939"/>
      <c r="Q1732" s="1053">
        <v>0</v>
      </c>
      <c r="R1732" s="866"/>
      <c r="S1732" s="952"/>
    </row>
    <row r="1733" spans="1:19" ht="14.25">
      <c r="A1733" s="275"/>
      <c r="B1733" s="864"/>
      <c r="C1733" s="884"/>
      <c r="D1733" s="865"/>
      <c r="E1733" s="895"/>
      <c r="F1733" s="867" t="s">
        <v>186</v>
      </c>
      <c r="G1733" s="909" t="s">
        <v>170</v>
      </c>
      <c r="H1733" s="910" t="s">
        <v>170</v>
      </c>
      <c r="I1733" s="909" t="s">
        <v>171</v>
      </c>
      <c r="J1733" s="932" t="s">
        <v>172</v>
      </c>
      <c r="K1733" s="962" t="s">
        <v>173</v>
      </c>
      <c r="L1733" s="932" t="s">
        <v>1241</v>
      </c>
      <c r="M1733" s="920" t="s">
        <v>1241</v>
      </c>
      <c r="N1733" s="939">
        <v>0.6</v>
      </c>
      <c r="O1733" s="939">
        <v>0.45700000000000013</v>
      </c>
      <c r="P1733" s="939"/>
      <c r="Q1733" s="1053">
        <v>1218.56</v>
      </c>
      <c r="R1733" s="866"/>
      <c r="S1733" s="952"/>
    </row>
    <row r="1734" spans="1:19" ht="14.25">
      <c r="A1734" s="275"/>
      <c r="B1734" s="864"/>
      <c r="C1734" s="884"/>
      <c r="D1734" s="865"/>
      <c r="E1734" s="895"/>
      <c r="F1734" s="865"/>
      <c r="G1734" s="909"/>
      <c r="H1734" s="910"/>
      <c r="I1734" s="909"/>
      <c r="J1734" s="932"/>
      <c r="K1734" s="962"/>
      <c r="L1734" s="932"/>
      <c r="M1734" s="920"/>
      <c r="N1734" s="939"/>
      <c r="O1734" s="939"/>
      <c r="P1734" s="939"/>
      <c r="Q1734" s="1053"/>
      <c r="R1734" s="866" t="s">
        <v>178</v>
      </c>
      <c r="S1734" s="952">
        <v>122500</v>
      </c>
    </row>
    <row r="1735" spans="1:19" ht="14.25">
      <c r="A1735" s="275"/>
      <c r="B1735" s="864"/>
      <c r="C1735" s="884"/>
      <c r="D1735" s="865"/>
      <c r="E1735" s="895"/>
      <c r="F1735" s="867" t="s">
        <v>2173</v>
      </c>
      <c r="G1735" s="909" t="s">
        <v>170</v>
      </c>
      <c r="H1735" s="910" t="s">
        <v>170</v>
      </c>
      <c r="I1735" s="909" t="s">
        <v>171</v>
      </c>
      <c r="J1735" s="932" t="s">
        <v>172</v>
      </c>
      <c r="K1735" s="962" t="s">
        <v>173</v>
      </c>
      <c r="L1735" s="932" t="s">
        <v>1241</v>
      </c>
      <c r="M1735" s="920" t="s">
        <v>1241</v>
      </c>
      <c r="N1735" s="939">
        <v>1.2249999999999999</v>
      </c>
      <c r="O1735" s="939">
        <v>1</v>
      </c>
      <c r="P1735" s="939"/>
      <c r="Q1735" s="1053">
        <v>2298.7440000000001</v>
      </c>
      <c r="R1735" s="866"/>
      <c r="S1735" s="952"/>
    </row>
    <row r="1736" spans="1:19" ht="14.25">
      <c r="A1736" s="275"/>
      <c r="B1736" s="864"/>
      <c r="C1736" s="884"/>
      <c r="D1736" s="865"/>
      <c r="E1736" s="896"/>
      <c r="F1736" s="865"/>
      <c r="G1736" s="911"/>
      <c r="H1736" s="910"/>
      <c r="I1736" s="911"/>
      <c r="J1736" s="932"/>
      <c r="K1736" s="963"/>
      <c r="L1736" s="932"/>
      <c r="M1736" s="921"/>
      <c r="N1736" s="939"/>
      <c r="O1736" s="939"/>
      <c r="P1736" s="939"/>
      <c r="Q1736" s="1053"/>
      <c r="R1736" s="866" t="s">
        <v>178</v>
      </c>
      <c r="S1736" s="952">
        <v>172705</v>
      </c>
    </row>
    <row r="1737" spans="1:19" ht="15">
      <c r="A1737" s="275"/>
      <c r="B1737" s="864"/>
      <c r="C1737" s="884"/>
      <c r="D1737" s="865"/>
      <c r="E1737" s="897" t="s">
        <v>1345</v>
      </c>
      <c r="F1737" s="868"/>
      <c r="G1737" s="912"/>
      <c r="H1737" s="912"/>
      <c r="I1737" s="912"/>
      <c r="J1737" s="933"/>
      <c r="K1737" s="964"/>
      <c r="L1737" s="933"/>
      <c r="M1737" s="922"/>
      <c r="N1737" s="940">
        <v>4.8249999999999975</v>
      </c>
      <c r="O1737" s="940">
        <v>3.0069999999999988</v>
      </c>
      <c r="P1737" s="940">
        <v>1.5980000000000001</v>
      </c>
      <c r="Q1737" s="1054">
        <v>7221.7210000000005</v>
      </c>
      <c r="R1737" s="869"/>
      <c r="S1737" s="951"/>
    </row>
    <row r="1738" spans="1:19" ht="14.25">
      <c r="A1738" s="275"/>
      <c r="B1738" s="864"/>
      <c r="C1738" s="884"/>
      <c r="D1738" s="865"/>
      <c r="E1738" s="898" t="s">
        <v>1346</v>
      </c>
      <c r="F1738" s="867" t="s">
        <v>1347</v>
      </c>
      <c r="G1738" s="909" t="s">
        <v>170</v>
      </c>
      <c r="H1738" s="910" t="s">
        <v>170</v>
      </c>
      <c r="I1738" s="909" t="s">
        <v>171</v>
      </c>
      <c r="J1738" s="932" t="s">
        <v>172</v>
      </c>
      <c r="K1738" s="962" t="s">
        <v>177</v>
      </c>
      <c r="L1738" s="932" t="s">
        <v>1333</v>
      </c>
      <c r="M1738" s="920" t="s">
        <v>1348</v>
      </c>
      <c r="N1738" s="939">
        <v>0</v>
      </c>
      <c r="O1738" s="939">
        <v>0</v>
      </c>
      <c r="P1738" s="939"/>
      <c r="Q1738" s="1053">
        <v>0</v>
      </c>
      <c r="R1738" s="866"/>
      <c r="S1738" s="952"/>
    </row>
    <row r="1739" spans="1:19" ht="14.25">
      <c r="A1739" s="275"/>
      <c r="B1739" s="864"/>
      <c r="C1739" s="884"/>
      <c r="D1739" s="865"/>
      <c r="E1739" s="896"/>
      <c r="F1739" s="867" t="s">
        <v>1240</v>
      </c>
      <c r="G1739" s="911" t="s">
        <v>170</v>
      </c>
      <c r="H1739" s="910" t="s">
        <v>170</v>
      </c>
      <c r="I1739" s="911" t="s">
        <v>171</v>
      </c>
      <c r="J1739" s="932" t="s">
        <v>172</v>
      </c>
      <c r="K1739" s="963" t="s">
        <v>177</v>
      </c>
      <c r="L1739" s="932" t="s">
        <v>1333</v>
      </c>
      <c r="M1739" s="921" t="s">
        <v>1348</v>
      </c>
      <c r="N1739" s="939">
        <v>0</v>
      </c>
      <c r="O1739" s="939">
        <v>0</v>
      </c>
      <c r="P1739" s="939"/>
      <c r="Q1739" s="1053">
        <v>0</v>
      </c>
      <c r="R1739" s="866"/>
      <c r="S1739" s="952"/>
    </row>
    <row r="1740" spans="1:19" ht="15">
      <c r="A1740" s="275"/>
      <c r="B1740" s="864"/>
      <c r="C1740" s="884"/>
      <c r="D1740" s="865"/>
      <c r="E1740" s="897" t="s">
        <v>1349</v>
      </c>
      <c r="F1740" s="868"/>
      <c r="G1740" s="912"/>
      <c r="H1740" s="912"/>
      <c r="I1740" s="912"/>
      <c r="J1740" s="933"/>
      <c r="K1740" s="964"/>
      <c r="L1740" s="933"/>
      <c r="M1740" s="922"/>
      <c r="N1740" s="940">
        <v>0</v>
      </c>
      <c r="O1740" s="940">
        <v>0</v>
      </c>
      <c r="P1740" s="940">
        <v>0</v>
      </c>
      <c r="Q1740" s="1054">
        <v>0</v>
      </c>
      <c r="R1740" s="869"/>
      <c r="S1740" s="951"/>
    </row>
    <row r="1741" spans="1:19" ht="14.25">
      <c r="A1741" s="275"/>
      <c r="B1741" s="864"/>
      <c r="C1741" s="884"/>
      <c r="D1741" s="865"/>
      <c r="E1741" s="898" t="s">
        <v>1350</v>
      </c>
      <c r="F1741" s="867" t="s">
        <v>1240</v>
      </c>
      <c r="G1741" s="909" t="s">
        <v>170</v>
      </c>
      <c r="H1741" s="910" t="s">
        <v>170</v>
      </c>
      <c r="I1741" s="909" t="s">
        <v>171</v>
      </c>
      <c r="J1741" s="932" t="s">
        <v>172</v>
      </c>
      <c r="K1741" s="962" t="s">
        <v>177</v>
      </c>
      <c r="L1741" s="932" t="s">
        <v>1241</v>
      </c>
      <c r="M1741" s="920" t="s">
        <v>1351</v>
      </c>
      <c r="N1741" s="939">
        <v>0</v>
      </c>
      <c r="O1741" s="939">
        <v>0</v>
      </c>
      <c r="P1741" s="939"/>
      <c r="Q1741" s="1053">
        <v>0</v>
      </c>
      <c r="R1741" s="866"/>
      <c r="S1741" s="952"/>
    </row>
    <row r="1742" spans="1:19" ht="14.25">
      <c r="A1742" s="275"/>
      <c r="B1742" s="864"/>
      <c r="C1742" s="884"/>
      <c r="D1742" s="865"/>
      <c r="E1742" s="896"/>
      <c r="F1742" s="867" t="s">
        <v>423</v>
      </c>
      <c r="G1742" s="911" t="s">
        <v>170</v>
      </c>
      <c r="H1742" s="910" t="s">
        <v>170</v>
      </c>
      <c r="I1742" s="911" t="s">
        <v>171</v>
      </c>
      <c r="J1742" s="932" t="s">
        <v>172</v>
      </c>
      <c r="K1742" s="963" t="s">
        <v>177</v>
      </c>
      <c r="L1742" s="932" t="s">
        <v>1241</v>
      </c>
      <c r="M1742" s="921" t="s">
        <v>1351</v>
      </c>
      <c r="N1742" s="939">
        <v>0</v>
      </c>
      <c r="O1742" s="939">
        <v>0</v>
      </c>
      <c r="P1742" s="939"/>
      <c r="Q1742" s="1053">
        <v>0</v>
      </c>
      <c r="R1742" s="866"/>
      <c r="S1742" s="952"/>
    </row>
    <row r="1743" spans="1:19" ht="15">
      <c r="A1743" s="275"/>
      <c r="B1743" s="864"/>
      <c r="C1743" s="884"/>
      <c r="D1743" s="865"/>
      <c r="E1743" s="897" t="s">
        <v>1352</v>
      </c>
      <c r="F1743" s="868"/>
      <c r="G1743" s="912"/>
      <c r="H1743" s="912"/>
      <c r="I1743" s="912"/>
      <c r="J1743" s="933"/>
      <c r="K1743" s="964"/>
      <c r="L1743" s="933"/>
      <c r="M1743" s="922"/>
      <c r="N1743" s="940">
        <v>0</v>
      </c>
      <c r="O1743" s="940">
        <v>0</v>
      </c>
      <c r="P1743" s="940">
        <v>0</v>
      </c>
      <c r="Q1743" s="1054">
        <v>0</v>
      </c>
      <c r="R1743" s="869"/>
      <c r="S1743" s="951"/>
    </row>
    <row r="1744" spans="1:19" ht="14.25">
      <c r="A1744" s="275"/>
      <c r="B1744" s="864"/>
      <c r="C1744" s="884"/>
      <c r="D1744" s="865"/>
      <c r="E1744" s="898" t="s">
        <v>1353</v>
      </c>
      <c r="F1744" s="867" t="s">
        <v>1347</v>
      </c>
      <c r="G1744" s="909" t="s">
        <v>170</v>
      </c>
      <c r="H1744" s="910" t="s">
        <v>170</v>
      </c>
      <c r="I1744" s="909" t="s">
        <v>171</v>
      </c>
      <c r="J1744" s="932" t="s">
        <v>172</v>
      </c>
      <c r="K1744" s="962" t="s">
        <v>177</v>
      </c>
      <c r="L1744" s="932" t="s">
        <v>1248</v>
      </c>
      <c r="M1744" s="920" t="s">
        <v>1354</v>
      </c>
      <c r="N1744" s="939">
        <v>0</v>
      </c>
      <c r="O1744" s="939">
        <v>0</v>
      </c>
      <c r="P1744" s="939"/>
      <c r="Q1744" s="1053">
        <v>0</v>
      </c>
      <c r="R1744" s="866"/>
      <c r="S1744" s="952"/>
    </row>
    <row r="1745" spans="1:19" ht="14.25">
      <c r="A1745" s="275"/>
      <c r="B1745" s="864"/>
      <c r="C1745" s="884"/>
      <c r="D1745" s="865"/>
      <c r="E1745" s="896"/>
      <c r="F1745" s="867" t="s">
        <v>1240</v>
      </c>
      <c r="G1745" s="911" t="s">
        <v>170</v>
      </c>
      <c r="H1745" s="910" t="s">
        <v>170</v>
      </c>
      <c r="I1745" s="911" t="s">
        <v>171</v>
      </c>
      <c r="J1745" s="932" t="s">
        <v>172</v>
      </c>
      <c r="K1745" s="963" t="s">
        <v>177</v>
      </c>
      <c r="L1745" s="932" t="s">
        <v>1248</v>
      </c>
      <c r="M1745" s="921" t="s">
        <v>1354</v>
      </c>
      <c r="N1745" s="939">
        <v>0</v>
      </c>
      <c r="O1745" s="939">
        <v>0</v>
      </c>
      <c r="P1745" s="939"/>
      <c r="Q1745" s="1053">
        <v>0</v>
      </c>
      <c r="R1745" s="866"/>
      <c r="S1745" s="952"/>
    </row>
    <row r="1746" spans="1:19" ht="15">
      <c r="A1746" s="275"/>
      <c r="B1746" s="864"/>
      <c r="C1746" s="884"/>
      <c r="D1746" s="865"/>
      <c r="E1746" s="897" t="s">
        <v>1355</v>
      </c>
      <c r="F1746" s="868"/>
      <c r="G1746" s="912"/>
      <c r="H1746" s="912"/>
      <c r="I1746" s="912"/>
      <c r="J1746" s="933"/>
      <c r="K1746" s="964"/>
      <c r="L1746" s="933"/>
      <c r="M1746" s="922"/>
      <c r="N1746" s="940">
        <v>0</v>
      </c>
      <c r="O1746" s="940">
        <v>0</v>
      </c>
      <c r="P1746" s="940">
        <v>0</v>
      </c>
      <c r="Q1746" s="1054">
        <v>0</v>
      </c>
      <c r="R1746" s="869"/>
      <c r="S1746" s="951"/>
    </row>
    <row r="1747" spans="1:19" ht="14.25">
      <c r="A1747" s="275"/>
      <c r="B1747" s="864"/>
      <c r="C1747" s="884"/>
      <c r="D1747" s="865"/>
      <c r="E1747" s="900" t="s">
        <v>1356</v>
      </c>
      <c r="F1747" s="867" t="s">
        <v>1270</v>
      </c>
      <c r="G1747" s="911" t="s">
        <v>170</v>
      </c>
      <c r="H1747" s="910" t="s">
        <v>170</v>
      </c>
      <c r="I1747" s="911" t="s">
        <v>171</v>
      </c>
      <c r="J1747" s="932" t="s">
        <v>172</v>
      </c>
      <c r="K1747" s="963" t="s">
        <v>177</v>
      </c>
      <c r="L1747" s="932" t="s">
        <v>1241</v>
      </c>
      <c r="M1747" s="921" t="s">
        <v>1242</v>
      </c>
      <c r="N1747" s="939">
        <v>0</v>
      </c>
      <c r="O1747" s="939">
        <v>0</v>
      </c>
      <c r="P1747" s="939"/>
      <c r="Q1747" s="1053">
        <v>0</v>
      </c>
      <c r="R1747" s="866"/>
      <c r="S1747" s="952"/>
    </row>
    <row r="1748" spans="1:19" ht="15">
      <c r="A1748" s="275"/>
      <c r="B1748" s="864"/>
      <c r="C1748" s="884"/>
      <c r="D1748" s="865"/>
      <c r="E1748" s="897" t="s">
        <v>1357</v>
      </c>
      <c r="F1748" s="868"/>
      <c r="G1748" s="912"/>
      <c r="H1748" s="912"/>
      <c r="I1748" s="912"/>
      <c r="J1748" s="933"/>
      <c r="K1748" s="964"/>
      <c r="L1748" s="933"/>
      <c r="M1748" s="922"/>
      <c r="N1748" s="940">
        <v>0</v>
      </c>
      <c r="O1748" s="940">
        <v>0</v>
      </c>
      <c r="P1748" s="940">
        <v>0</v>
      </c>
      <c r="Q1748" s="1054">
        <v>0</v>
      </c>
      <c r="R1748" s="869"/>
      <c r="S1748" s="951"/>
    </row>
    <row r="1749" spans="1:19" ht="14.25">
      <c r="A1749" s="275"/>
      <c r="B1749" s="864"/>
      <c r="C1749" s="884"/>
      <c r="D1749" s="865"/>
      <c r="E1749" s="898" t="s">
        <v>1358</v>
      </c>
      <c r="F1749" s="867" t="s">
        <v>1240</v>
      </c>
      <c r="G1749" s="909" t="s">
        <v>170</v>
      </c>
      <c r="H1749" s="910" t="s">
        <v>170</v>
      </c>
      <c r="I1749" s="909" t="s">
        <v>171</v>
      </c>
      <c r="J1749" s="932" t="s">
        <v>172</v>
      </c>
      <c r="K1749" s="962" t="s">
        <v>177</v>
      </c>
      <c r="L1749" s="932" t="s">
        <v>1241</v>
      </c>
      <c r="M1749" s="920" t="s">
        <v>1359</v>
      </c>
      <c r="N1749" s="939">
        <v>0</v>
      </c>
      <c r="O1749" s="939">
        <v>0</v>
      </c>
      <c r="P1749" s="939"/>
      <c r="Q1749" s="1053">
        <v>0</v>
      </c>
      <c r="R1749" s="866"/>
      <c r="S1749" s="952"/>
    </row>
    <row r="1750" spans="1:19" ht="14.25">
      <c r="A1750" s="275"/>
      <c r="B1750" s="864"/>
      <c r="C1750" s="884"/>
      <c r="D1750" s="865"/>
      <c r="E1750" s="896"/>
      <c r="F1750" s="867" t="s">
        <v>423</v>
      </c>
      <c r="G1750" s="911" t="s">
        <v>170</v>
      </c>
      <c r="H1750" s="910" t="s">
        <v>170</v>
      </c>
      <c r="I1750" s="911" t="s">
        <v>171</v>
      </c>
      <c r="J1750" s="932" t="s">
        <v>172</v>
      </c>
      <c r="K1750" s="963" t="s">
        <v>177</v>
      </c>
      <c r="L1750" s="932" t="s">
        <v>1241</v>
      </c>
      <c r="M1750" s="921" t="s">
        <v>1359</v>
      </c>
      <c r="N1750" s="939">
        <v>0</v>
      </c>
      <c r="O1750" s="939">
        <v>0</v>
      </c>
      <c r="P1750" s="939"/>
      <c r="Q1750" s="1053">
        <v>0</v>
      </c>
      <c r="R1750" s="866"/>
      <c r="S1750" s="952"/>
    </row>
    <row r="1751" spans="1:19" ht="15">
      <c r="A1751" s="275"/>
      <c r="B1751" s="864"/>
      <c r="C1751" s="884"/>
      <c r="D1751" s="865"/>
      <c r="E1751" s="897" t="s">
        <v>1360</v>
      </c>
      <c r="F1751" s="868"/>
      <c r="G1751" s="912"/>
      <c r="H1751" s="912"/>
      <c r="I1751" s="912"/>
      <c r="J1751" s="933"/>
      <c r="K1751" s="964"/>
      <c r="L1751" s="933"/>
      <c r="M1751" s="922"/>
      <c r="N1751" s="940">
        <v>0</v>
      </c>
      <c r="O1751" s="940">
        <v>0</v>
      </c>
      <c r="P1751" s="940">
        <v>0</v>
      </c>
      <c r="Q1751" s="1054">
        <v>0</v>
      </c>
      <c r="R1751" s="869"/>
      <c r="S1751" s="951"/>
    </row>
    <row r="1752" spans="1:19" ht="14.25">
      <c r="A1752" s="275"/>
      <c r="B1752" s="864"/>
      <c r="C1752" s="884"/>
      <c r="D1752" s="865"/>
      <c r="E1752" s="898" t="s">
        <v>1361</v>
      </c>
      <c r="F1752" s="867" t="s">
        <v>1362</v>
      </c>
      <c r="G1752" s="909" t="s">
        <v>170</v>
      </c>
      <c r="H1752" s="910" t="s">
        <v>170</v>
      </c>
      <c r="I1752" s="909" t="s">
        <v>171</v>
      </c>
      <c r="J1752" s="932" t="s">
        <v>172</v>
      </c>
      <c r="K1752" s="962" t="s">
        <v>173</v>
      </c>
      <c r="L1752" s="932" t="s">
        <v>1248</v>
      </c>
      <c r="M1752" s="920" t="s">
        <v>1280</v>
      </c>
      <c r="N1752" s="939">
        <v>0.18000000000000005</v>
      </c>
      <c r="O1752" s="939">
        <v>0.15</v>
      </c>
      <c r="P1752" s="939"/>
      <c r="Q1752" s="1053">
        <v>436.72999999999996</v>
      </c>
      <c r="R1752" s="866"/>
      <c r="S1752" s="952"/>
    </row>
    <row r="1753" spans="1:19" ht="14.25">
      <c r="A1753" s="275"/>
      <c r="B1753" s="864"/>
      <c r="C1753" s="884"/>
      <c r="D1753" s="865"/>
      <c r="E1753" s="895"/>
      <c r="F1753" s="865"/>
      <c r="G1753" s="909"/>
      <c r="H1753" s="910"/>
      <c r="I1753" s="909"/>
      <c r="J1753" s="932"/>
      <c r="K1753" s="962"/>
      <c r="L1753" s="932"/>
      <c r="M1753" s="920"/>
      <c r="N1753" s="939"/>
      <c r="O1753" s="939"/>
      <c r="P1753" s="939"/>
      <c r="Q1753" s="1053"/>
      <c r="R1753" s="866" t="s">
        <v>178</v>
      </c>
      <c r="S1753" s="952">
        <v>41308</v>
      </c>
    </row>
    <row r="1754" spans="1:19" ht="14.25">
      <c r="A1754" s="275"/>
      <c r="B1754" s="864"/>
      <c r="C1754" s="884"/>
      <c r="D1754" s="865"/>
      <c r="E1754" s="895"/>
      <c r="F1754" s="867" t="s">
        <v>1363</v>
      </c>
      <c r="G1754" s="909" t="s">
        <v>170</v>
      </c>
      <c r="H1754" s="910" t="s">
        <v>170</v>
      </c>
      <c r="I1754" s="909" t="s">
        <v>171</v>
      </c>
      <c r="J1754" s="932" t="s">
        <v>172</v>
      </c>
      <c r="K1754" s="962" t="s">
        <v>173</v>
      </c>
      <c r="L1754" s="932" t="s">
        <v>1248</v>
      </c>
      <c r="M1754" s="920" t="s">
        <v>1280</v>
      </c>
      <c r="N1754" s="939">
        <v>0.20800000000000005</v>
      </c>
      <c r="O1754" s="939">
        <v>0.15</v>
      </c>
      <c r="P1754" s="939"/>
      <c r="Q1754" s="1053">
        <v>423.78299999999996</v>
      </c>
      <c r="R1754" s="866"/>
      <c r="S1754" s="952"/>
    </row>
    <row r="1755" spans="1:19" ht="14.25">
      <c r="A1755" s="275"/>
      <c r="B1755" s="864"/>
      <c r="C1755" s="884"/>
      <c r="D1755" s="865"/>
      <c r="E1755" s="895"/>
      <c r="F1755" s="865"/>
      <c r="G1755" s="909"/>
      <c r="H1755" s="910"/>
      <c r="I1755" s="909"/>
      <c r="J1755" s="932"/>
      <c r="K1755" s="962"/>
      <c r="L1755" s="932"/>
      <c r="M1755" s="920"/>
      <c r="N1755" s="939"/>
      <c r="O1755" s="939"/>
      <c r="P1755" s="939"/>
      <c r="Q1755" s="1053"/>
      <c r="R1755" s="866" t="s">
        <v>178</v>
      </c>
      <c r="S1755" s="952">
        <v>39212</v>
      </c>
    </row>
    <row r="1756" spans="1:19" ht="14.25">
      <c r="A1756" s="275"/>
      <c r="B1756" s="864"/>
      <c r="C1756" s="884"/>
      <c r="D1756" s="865"/>
      <c r="E1756" s="895"/>
      <c r="F1756" s="867" t="s">
        <v>1364</v>
      </c>
      <c r="G1756" s="909" t="s">
        <v>170</v>
      </c>
      <c r="H1756" s="910" t="s">
        <v>170</v>
      </c>
      <c r="I1756" s="909" t="s">
        <v>171</v>
      </c>
      <c r="J1756" s="932" t="s">
        <v>172</v>
      </c>
      <c r="K1756" s="962" t="s">
        <v>173</v>
      </c>
      <c r="L1756" s="932" t="s">
        <v>1248</v>
      </c>
      <c r="M1756" s="920" t="s">
        <v>1280</v>
      </c>
      <c r="N1756" s="939">
        <v>0.20800000000000005</v>
      </c>
      <c r="O1756" s="939">
        <v>0.15</v>
      </c>
      <c r="P1756" s="939"/>
      <c r="Q1756" s="1053">
        <v>421.91100000000006</v>
      </c>
      <c r="R1756" s="866"/>
      <c r="S1756" s="952"/>
    </row>
    <row r="1757" spans="1:19" ht="14.25">
      <c r="A1757" s="275"/>
      <c r="B1757" s="864"/>
      <c r="C1757" s="884"/>
      <c r="D1757" s="865"/>
      <c r="E1757" s="895"/>
      <c r="F1757" s="865"/>
      <c r="G1757" s="909"/>
      <c r="H1757" s="910"/>
      <c r="I1757" s="909"/>
      <c r="J1757" s="932"/>
      <c r="K1757" s="963"/>
      <c r="L1757" s="932"/>
      <c r="M1757" s="920"/>
      <c r="N1757" s="939"/>
      <c r="O1757" s="939"/>
      <c r="P1757" s="939"/>
      <c r="Q1757" s="1053"/>
      <c r="R1757" s="866" t="s">
        <v>178</v>
      </c>
      <c r="S1757" s="952">
        <v>39198</v>
      </c>
    </row>
    <row r="1758" spans="1:19" ht="14.25">
      <c r="A1758" s="275"/>
      <c r="B1758" s="864"/>
      <c r="C1758" s="884"/>
      <c r="D1758" s="865"/>
      <c r="E1758" s="895"/>
      <c r="F1758" s="867" t="s">
        <v>1365</v>
      </c>
      <c r="G1758" s="909" t="s">
        <v>170</v>
      </c>
      <c r="H1758" s="910" t="s">
        <v>170</v>
      </c>
      <c r="I1758" s="909" t="s">
        <v>171</v>
      </c>
      <c r="J1758" s="932" t="s">
        <v>172</v>
      </c>
      <c r="K1758" s="962" t="s">
        <v>177</v>
      </c>
      <c r="L1758" s="932" t="s">
        <v>1248</v>
      </c>
      <c r="M1758" s="920" t="s">
        <v>1280</v>
      </c>
      <c r="N1758" s="939">
        <v>0.20999999999999994</v>
      </c>
      <c r="O1758" s="939">
        <v>0.15</v>
      </c>
      <c r="P1758" s="939"/>
      <c r="Q1758" s="1053">
        <v>183.161</v>
      </c>
      <c r="R1758" s="866"/>
      <c r="S1758" s="952"/>
    </row>
    <row r="1759" spans="1:19" ht="14.25">
      <c r="A1759" s="275"/>
      <c r="B1759" s="864"/>
      <c r="C1759" s="884"/>
      <c r="D1759" s="865"/>
      <c r="E1759" s="896"/>
      <c r="F1759" s="865"/>
      <c r="G1759" s="911"/>
      <c r="H1759" s="910"/>
      <c r="I1759" s="911"/>
      <c r="J1759" s="932"/>
      <c r="K1759" s="963"/>
      <c r="L1759" s="932"/>
      <c r="M1759" s="921"/>
      <c r="N1759" s="939"/>
      <c r="O1759" s="939"/>
      <c r="P1759" s="939"/>
      <c r="Q1759" s="1053"/>
      <c r="R1759" s="866" t="s">
        <v>178</v>
      </c>
      <c r="S1759" s="952">
        <v>15558</v>
      </c>
    </row>
    <row r="1760" spans="1:19" ht="15">
      <c r="A1760" s="275"/>
      <c r="B1760" s="864"/>
      <c r="C1760" s="884"/>
      <c r="D1760" s="865"/>
      <c r="E1760" s="897" t="s">
        <v>1366</v>
      </c>
      <c r="F1760" s="868"/>
      <c r="G1760" s="912"/>
      <c r="H1760" s="912"/>
      <c r="I1760" s="912"/>
      <c r="J1760" s="933"/>
      <c r="K1760" s="964"/>
      <c r="L1760" s="933"/>
      <c r="M1760" s="922"/>
      <c r="N1760" s="940">
        <v>0.80599999999999916</v>
      </c>
      <c r="O1760" s="940">
        <v>0.59999999999999987</v>
      </c>
      <c r="P1760" s="940">
        <v>0.31</v>
      </c>
      <c r="Q1760" s="1054">
        <v>1465.5850000000003</v>
      </c>
      <c r="R1760" s="869"/>
      <c r="S1760" s="951"/>
    </row>
    <row r="1761" spans="1:19" ht="14.25">
      <c r="A1761" s="275"/>
      <c r="B1761" s="864"/>
      <c r="C1761" s="884"/>
      <c r="D1761" s="865"/>
      <c r="E1761" s="900" t="s">
        <v>1367</v>
      </c>
      <c r="F1761" s="867" t="s">
        <v>1240</v>
      </c>
      <c r="G1761" s="911" t="s">
        <v>170</v>
      </c>
      <c r="H1761" s="910" t="s">
        <v>170</v>
      </c>
      <c r="I1761" s="911" t="s">
        <v>171</v>
      </c>
      <c r="J1761" s="932" t="s">
        <v>172</v>
      </c>
      <c r="K1761" s="963" t="s">
        <v>177</v>
      </c>
      <c r="L1761" s="932" t="s">
        <v>22</v>
      </c>
      <c r="M1761" s="921" t="s">
        <v>1368</v>
      </c>
      <c r="N1761" s="939">
        <v>0</v>
      </c>
      <c r="O1761" s="939">
        <v>0</v>
      </c>
      <c r="P1761" s="939"/>
      <c r="Q1761" s="1053">
        <v>0</v>
      </c>
      <c r="R1761" s="866"/>
      <c r="S1761" s="952"/>
    </row>
    <row r="1762" spans="1:19" ht="15">
      <c r="A1762" s="275"/>
      <c r="B1762" s="864"/>
      <c r="C1762" s="884"/>
      <c r="D1762" s="865"/>
      <c r="E1762" s="897" t="s">
        <v>1369</v>
      </c>
      <c r="F1762" s="868"/>
      <c r="G1762" s="912"/>
      <c r="H1762" s="912"/>
      <c r="I1762" s="912"/>
      <c r="J1762" s="933"/>
      <c r="K1762" s="964"/>
      <c r="L1762" s="933"/>
      <c r="M1762" s="922"/>
      <c r="N1762" s="940">
        <v>0</v>
      </c>
      <c r="O1762" s="940">
        <v>0</v>
      </c>
      <c r="P1762" s="940">
        <v>0</v>
      </c>
      <c r="Q1762" s="1054">
        <v>0</v>
      </c>
      <c r="R1762" s="869"/>
      <c r="S1762" s="951"/>
    </row>
    <row r="1763" spans="1:19" ht="14.25">
      <c r="A1763" s="275"/>
      <c r="B1763" s="864"/>
      <c r="C1763" s="884"/>
      <c r="D1763" s="865"/>
      <c r="E1763" s="898" t="s">
        <v>1370</v>
      </c>
      <c r="F1763" s="867" t="s">
        <v>1372</v>
      </c>
      <c r="G1763" s="909" t="s">
        <v>170</v>
      </c>
      <c r="H1763" s="910" t="s">
        <v>170</v>
      </c>
      <c r="I1763" s="909" t="s">
        <v>176</v>
      </c>
      <c r="J1763" s="932" t="s">
        <v>172</v>
      </c>
      <c r="K1763" s="962" t="s">
        <v>173</v>
      </c>
      <c r="L1763" s="932" t="s">
        <v>1318</v>
      </c>
      <c r="M1763" s="920" t="s">
        <v>1371</v>
      </c>
      <c r="N1763" s="939">
        <v>0</v>
      </c>
      <c r="O1763" s="939">
        <v>0</v>
      </c>
      <c r="P1763" s="939"/>
      <c r="Q1763" s="1053">
        <v>0</v>
      </c>
      <c r="R1763" s="866"/>
      <c r="S1763" s="952"/>
    </row>
    <row r="1764" spans="1:19" ht="14.25">
      <c r="A1764" s="275"/>
      <c r="B1764" s="864"/>
      <c r="C1764" s="884"/>
      <c r="D1764" s="865"/>
      <c r="E1764" s="895"/>
      <c r="F1764" s="865"/>
      <c r="G1764" s="909"/>
      <c r="H1764" s="910"/>
      <c r="I1764" s="909"/>
      <c r="J1764" s="932"/>
      <c r="K1764" s="962"/>
      <c r="L1764" s="932"/>
      <c r="M1764" s="920"/>
      <c r="N1764" s="939"/>
      <c r="O1764" s="939"/>
      <c r="P1764" s="939"/>
      <c r="Q1764" s="1053"/>
      <c r="R1764" s="866" t="s">
        <v>178</v>
      </c>
      <c r="S1764" s="952">
        <v>0</v>
      </c>
    </row>
    <row r="1765" spans="1:19" ht="14.25">
      <c r="A1765" s="275"/>
      <c r="B1765" s="864"/>
      <c r="C1765" s="884"/>
      <c r="D1765" s="865"/>
      <c r="E1765" s="895"/>
      <c r="F1765" s="867" t="s">
        <v>1805</v>
      </c>
      <c r="G1765" s="909" t="s">
        <v>170</v>
      </c>
      <c r="H1765" s="910" t="s">
        <v>170</v>
      </c>
      <c r="I1765" s="909" t="s">
        <v>176</v>
      </c>
      <c r="J1765" s="932" t="s">
        <v>172</v>
      </c>
      <c r="K1765" s="962" t="s">
        <v>173</v>
      </c>
      <c r="L1765" s="932" t="s">
        <v>1318</v>
      </c>
      <c r="M1765" s="920" t="s">
        <v>1371</v>
      </c>
      <c r="N1765" s="939">
        <v>0</v>
      </c>
      <c r="O1765" s="939">
        <v>0</v>
      </c>
      <c r="P1765" s="939"/>
      <c r="Q1765" s="1053">
        <v>0</v>
      </c>
      <c r="R1765" s="866"/>
      <c r="S1765" s="952"/>
    </row>
    <row r="1766" spans="1:19" ht="14.25">
      <c r="A1766" s="275"/>
      <c r="B1766" s="864"/>
      <c r="C1766" s="884"/>
      <c r="D1766" s="865"/>
      <c r="E1766" s="895"/>
      <c r="F1766" s="865"/>
      <c r="G1766" s="909"/>
      <c r="H1766" s="910"/>
      <c r="I1766" s="909"/>
      <c r="J1766" s="932"/>
      <c r="K1766" s="962"/>
      <c r="L1766" s="932"/>
      <c r="M1766" s="920"/>
      <c r="N1766" s="939"/>
      <c r="O1766" s="939"/>
      <c r="P1766" s="939"/>
      <c r="Q1766" s="1053"/>
      <c r="R1766" s="866" t="s">
        <v>178</v>
      </c>
      <c r="S1766" s="952">
        <v>0</v>
      </c>
    </row>
    <row r="1767" spans="1:19" ht="14.25">
      <c r="A1767" s="275"/>
      <c r="B1767" s="864"/>
      <c r="C1767" s="884"/>
      <c r="D1767" s="865"/>
      <c r="E1767" s="895"/>
      <c r="F1767" s="867" t="s">
        <v>1806</v>
      </c>
      <c r="G1767" s="909" t="s">
        <v>170</v>
      </c>
      <c r="H1767" s="910" t="s">
        <v>170</v>
      </c>
      <c r="I1767" s="909" t="s">
        <v>176</v>
      </c>
      <c r="J1767" s="932" t="s">
        <v>172</v>
      </c>
      <c r="K1767" s="962" t="s">
        <v>173</v>
      </c>
      <c r="L1767" s="932" t="s">
        <v>1318</v>
      </c>
      <c r="M1767" s="920" t="s">
        <v>1371</v>
      </c>
      <c r="N1767" s="939">
        <v>0</v>
      </c>
      <c r="O1767" s="939">
        <v>0</v>
      </c>
      <c r="P1767" s="939"/>
      <c r="Q1767" s="1053">
        <v>0</v>
      </c>
      <c r="R1767" s="866"/>
      <c r="S1767" s="952"/>
    </row>
    <row r="1768" spans="1:19" ht="14.25">
      <c r="A1768" s="275"/>
      <c r="B1768" s="864"/>
      <c r="C1768" s="884"/>
      <c r="D1768" s="865"/>
      <c r="E1768" s="895"/>
      <c r="F1768" s="865"/>
      <c r="G1768" s="909"/>
      <c r="H1768" s="910"/>
      <c r="I1768" s="909"/>
      <c r="J1768" s="932"/>
      <c r="K1768" s="962"/>
      <c r="L1768" s="932"/>
      <c r="M1768" s="920"/>
      <c r="N1768" s="939"/>
      <c r="O1768" s="939"/>
      <c r="P1768" s="939"/>
      <c r="Q1768" s="1053"/>
      <c r="R1768" s="866" t="s">
        <v>178</v>
      </c>
      <c r="S1768" s="952">
        <v>0</v>
      </c>
    </row>
    <row r="1769" spans="1:19" ht="14.25">
      <c r="A1769" s="275"/>
      <c r="B1769" s="864"/>
      <c r="C1769" s="884"/>
      <c r="D1769" s="865"/>
      <c r="E1769" s="895"/>
      <c r="F1769" s="867" t="s">
        <v>1807</v>
      </c>
      <c r="G1769" s="909" t="s">
        <v>170</v>
      </c>
      <c r="H1769" s="910" t="s">
        <v>170</v>
      </c>
      <c r="I1769" s="909" t="s">
        <v>176</v>
      </c>
      <c r="J1769" s="932" t="s">
        <v>172</v>
      </c>
      <c r="K1769" s="962" t="s">
        <v>173</v>
      </c>
      <c r="L1769" s="932" t="s">
        <v>1318</v>
      </c>
      <c r="M1769" s="920" t="s">
        <v>1371</v>
      </c>
      <c r="N1769" s="939">
        <v>0</v>
      </c>
      <c r="O1769" s="939">
        <v>0</v>
      </c>
      <c r="P1769" s="939"/>
      <c r="Q1769" s="1053">
        <v>0</v>
      </c>
      <c r="R1769" s="866"/>
      <c r="S1769" s="952"/>
    </row>
    <row r="1770" spans="1:19" ht="14.25">
      <c r="A1770" s="275"/>
      <c r="B1770" s="864"/>
      <c r="C1770" s="884"/>
      <c r="D1770" s="865"/>
      <c r="E1770" s="896"/>
      <c r="F1770" s="865"/>
      <c r="G1770" s="911"/>
      <c r="H1770" s="910"/>
      <c r="I1770" s="911"/>
      <c r="J1770" s="932"/>
      <c r="K1770" s="963"/>
      <c r="L1770" s="932"/>
      <c r="M1770" s="921"/>
      <c r="N1770" s="939"/>
      <c r="O1770" s="939"/>
      <c r="P1770" s="939"/>
      <c r="Q1770" s="1053"/>
      <c r="R1770" s="866" t="s">
        <v>178</v>
      </c>
      <c r="S1770" s="952">
        <v>0</v>
      </c>
    </row>
    <row r="1771" spans="1:19" ht="15">
      <c r="A1771" s="275"/>
      <c r="B1771" s="864"/>
      <c r="C1771" s="884"/>
      <c r="D1771" s="865"/>
      <c r="E1771" s="897" t="s">
        <v>1373</v>
      </c>
      <c r="F1771" s="868"/>
      <c r="G1771" s="912"/>
      <c r="H1771" s="912"/>
      <c r="I1771" s="912"/>
      <c r="J1771" s="933"/>
      <c r="K1771" s="964"/>
      <c r="L1771" s="933"/>
      <c r="M1771" s="922"/>
      <c r="N1771" s="940">
        <v>0</v>
      </c>
      <c r="O1771" s="940">
        <v>0</v>
      </c>
      <c r="P1771" s="940">
        <v>0</v>
      </c>
      <c r="Q1771" s="1054">
        <v>0</v>
      </c>
      <c r="R1771" s="869"/>
      <c r="S1771" s="951"/>
    </row>
    <row r="1772" spans="1:19" ht="14.25">
      <c r="A1772" s="275"/>
      <c r="B1772" s="864"/>
      <c r="C1772" s="884"/>
      <c r="D1772" s="865"/>
      <c r="E1772" s="898" t="s">
        <v>2174</v>
      </c>
      <c r="F1772" s="867" t="s">
        <v>1801</v>
      </c>
      <c r="G1772" s="909" t="s">
        <v>170</v>
      </c>
      <c r="H1772" s="910" t="s">
        <v>170</v>
      </c>
      <c r="I1772" s="909" t="s">
        <v>171</v>
      </c>
      <c r="J1772" s="932" t="s">
        <v>172</v>
      </c>
      <c r="K1772" s="962" t="s">
        <v>173</v>
      </c>
      <c r="L1772" s="932" t="s">
        <v>1275</v>
      </c>
      <c r="M1772" s="920" t="s">
        <v>1334</v>
      </c>
      <c r="N1772" s="939">
        <v>0.43</v>
      </c>
      <c r="O1772" s="939">
        <v>0.3</v>
      </c>
      <c r="P1772" s="939"/>
      <c r="Q1772" s="1053">
        <v>623.43600000000004</v>
      </c>
      <c r="R1772" s="866"/>
      <c r="S1772" s="952"/>
    </row>
    <row r="1773" spans="1:19" ht="14.25">
      <c r="A1773" s="275"/>
      <c r="B1773" s="864"/>
      <c r="C1773" s="884"/>
      <c r="D1773" s="865"/>
      <c r="E1773" s="895"/>
      <c r="F1773" s="865"/>
      <c r="G1773" s="909"/>
      <c r="H1773" s="910"/>
      <c r="I1773" s="909"/>
      <c r="J1773" s="932"/>
      <c r="K1773" s="962"/>
      <c r="L1773" s="932"/>
      <c r="M1773" s="920"/>
      <c r="N1773" s="939"/>
      <c r="O1773" s="939"/>
      <c r="P1773" s="939"/>
      <c r="Q1773" s="1053"/>
      <c r="R1773" s="866" t="s">
        <v>178</v>
      </c>
      <c r="S1773" s="952">
        <v>74014</v>
      </c>
    </row>
    <row r="1774" spans="1:19" ht="14.25">
      <c r="A1774" s="275"/>
      <c r="B1774" s="864"/>
      <c r="C1774" s="884"/>
      <c r="D1774" s="865"/>
      <c r="E1774" s="895"/>
      <c r="F1774" s="867" t="s">
        <v>2175</v>
      </c>
      <c r="G1774" s="909" t="s">
        <v>170</v>
      </c>
      <c r="H1774" s="910" t="s">
        <v>170</v>
      </c>
      <c r="I1774" s="909" t="s">
        <v>171</v>
      </c>
      <c r="J1774" s="932" t="s">
        <v>172</v>
      </c>
      <c r="K1774" s="962" t="s">
        <v>173</v>
      </c>
      <c r="L1774" s="932" t="s">
        <v>1275</v>
      </c>
      <c r="M1774" s="920" t="s">
        <v>1334</v>
      </c>
      <c r="N1774" s="939">
        <v>0.16</v>
      </c>
      <c r="O1774" s="939">
        <v>0.13</v>
      </c>
      <c r="P1774" s="939"/>
      <c r="Q1774" s="1053">
        <v>23.79</v>
      </c>
      <c r="R1774" s="866"/>
      <c r="S1774" s="952"/>
    </row>
    <row r="1775" spans="1:19" ht="14.25">
      <c r="A1775" s="275"/>
      <c r="B1775" s="864"/>
      <c r="C1775" s="884"/>
      <c r="D1775" s="865"/>
      <c r="E1775" s="896"/>
      <c r="F1775" s="865"/>
      <c r="G1775" s="911"/>
      <c r="H1775" s="910"/>
      <c r="I1775" s="911"/>
      <c r="J1775" s="932"/>
      <c r="K1775" s="963"/>
      <c r="L1775" s="932"/>
      <c r="M1775" s="921"/>
      <c r="N1775" s="939"/>
      <c r="O1775" s="939"/>
      <c r="P1775" s="939"/>
      <c r="Q1775" s="1053"/>
      <c r="R1775" s="866" t="s">
        <v>178</v>
      </c>
      <c r="S1775" s="952">
        <v>3031</v>
      </c>
    </row>
    <row r="1776" spans="1:19" ht="15">
      <c r="A1776" s="275"/>
      <c r="B1776" s="864"/>
      <c r="C1776" s="884"/>
      <c r="D1776" s="865"/>
      <c r="E1776" s="897" t="s">
        <v>2176</v>
      </c>
      <c r="F1776" s="868"/>
      <c r="G1776" s="912"/>
      <c r="H1776" s="912"/>
      <c r="I1776" s="912"/>
      <c r="J1776" s="933"/>
      <c r="K1776" s="964"/>
      <c r="L1776" s="933"/>
      <c r="M1776" s="922"/>
      <c r="N1776" s="940">
        <v>0.59</v>
      </c>
      <c r="O1776" s="940">
        <v>0.43</v>
      </c>
      <c r="P1776" s="940">
        <v>0.14599999999999999</v>
      </c>
      <c r="Q1776" s="1054">
        <v>647.226</v>
      </c>
      <c r="R1776" s="869"/>
      <c r="S1776" s="951"/>
    </row>
    <row r="1777" spans="1:19" ht="14.25">
      <c r="A1777" s="275"/>
      <c r="B1777" s="864"/>
      <c r="C1777" s="884"/>
      <c r="D1777" s="865"/>
      <c r="E1777" s="898" t="s">
        <v>2177</v>
      </c>
      <c r="F1777" s="867" t="s">
        <v>1799</v>
      </c>
      <c r="G1777" s="909" t="s">
        <v>170</v>
      </c>
      <c r="H1777" s="910" t="s">
        <v>170</v>
      </c>
      <c r="I1777" s="909" t="s">
        <v>171</v>
      </c>
      <c r="J1777" s="932" t="s">
        <v>172</v>
      </c>
      <c r="K1777" s="962" t="s">
        <v>173</v>
      </c>
      <c r="L1777" s="932" t="s">
        <v>1275</v>
      </c>
      <c r="M1777" s="920" t="s">
        <v>2178</v>
      </c>
      <c r="N1777" s="939">
        <v>0.22000000000000006</v>
      </c>
      <c r="O1777" s="939">
        <v>0</v>
      </c>
      <c r="P1777" s="939"/>
      <c r="Q1777" s="1053">
        <v>0</v>
      </c>
      <c r="R1777" s="866"/>
      <c r="S1777" s="952"/>
    </row>
    <row r="1778" spans="1:19" ht="14.25">
      <c r="A1778" s="275"/>
      <c r="B1778" s="864"/>
      <c r="C1778" s="884"/>
      <c r="D1778" s="865"/>
      <c r="E1778" s="895"/>
      <c r="F1778" s="867" t="s">
        <v>1251</v>
      </c>
      <c r="G1778" s="909" t="s">
        <v>170</v>
      </c>
      <c r="H1778" s="910" t="s">
        <v>170</v>
      </c>
      <c r="I1778" s="909" t="s">
        <v>171</v>
      </c>
      <c r="J1778" s="932" t="s">
        <v>172</v>
      </c>
      <c r="K1778" s="962" t="s">
        <v>173</v>
      </c>
      <c r="L1778" s="932" t="s">
        <v>1275</v>
      </c>
      <c r="M1778" s="920" t="s">
        <v>2178</v>
      </c>
      <c r="N1778" s="939">
        <v>0.47999999999999993</v>
      </c>
      <c r="O1778" s="939">
        <v>0.38000000000000006</v>
      </c>
      <c r="P1778" s="939"/>
      <c r="Q1778" s="1053">
        <v>961.63099999999997</v>
      </c>
      <c r="R1778" s="866"/>
      <c r="S1778" s="952"/>
    </row>
    <row r="1779" spans="1:19" ht="14.25">
      <c r="A1779" s="275"/>
      <c r="B1779" s="864"/>
      <c r="C1779" s="884"/>
      <c r="D1779" s="865"/>
      <c r="E1779" s="896"/>
      <c r="F1779" s="865"/>
      <c r="G1779" s="911"/>
      <c r="H1779" s="910"/>
      <c r="I1779" s="911"/>
      <c r="J1779" s="932"/>
      <c r="K1779" s="963"/>
      <c r="L1779" s="932"/>
      <c r="M1779" s="921"/>
      <c r="N1779" s="939"/>
      <c r="O1779" s="939"/>
      <c r="P1779" s="939"/>
      <c r="Q1779" s="1053"/>
      <c r="R1779" s="866" t="s">
        <v>178</v>
      </c>
      <c r="S1779" s="952">
        <v>79101</v>
      </c>
    </row>
    <row r="1780" spans="1:19" ht="15">
      <c r="A1780" s="275"/>
      <c r="B1780" s="864"/>
      <c r="C1780" s="884"/>
      <c r="D1780" s="865"/>
      <c r="E1780" s="897" t="s">
        <v>2179</v>
      </c>
      <c r="F1780" s="868"/>
      <c r="G1780" s="912"/>
      <c r="H1780" s="912"/>
      <c r="I1780" s="912"/>
      <c r="J1780" s="933"/>
      <c r="K1780" s="964"/>
      <c r="L1780" s="933"/>
      <c r="M1780" s="922"/>
      <c r="N1780" s="940">
        <v>0.70000000000000007</v>
      </c>
      <c r="O1780" s="940">
        <v>0.38000000000000006</v>
      </c>
      <c r="P1780" s="940">
        <v>0.33200000000000002</v>
      </c>
      <c r="Q1780" s="1054">
        <v>961.63099999999997</v>
      </c>
      <c r="R1780" s="869"/>
      <c r="S1780" s="951"/>
    </row>
    <row r="1781" spans="1:19" ht="14.25">
      <c r="A1781" s="275"/>
      <c r="B1781" s="864"/>
      <c r="C1781" s="884"/>
      <c r="D1781" s="865"/>
      <c r="E1781" s="898" t="s">
        <v>2180</v>
      </c>
      <c r="F1781" s="867" t="s">
        <v>1286</v>
      </c>
      <c r="G1781" s="909" t="s">
        <v>170</v>
      </c>
      <c r="H1781" s="910" t="s">
        <v>170</v>
      </c>
      <c r="I1781" s="909" t="s">
        <v>171</v>
      </c>
      <c r="J1781" s="932" t="s">
        <v>172</v>
      </c>
      <c r="K1781" s="962" t="s">
        <v>173</v>
      </c>
      <c r="L1781" s="932" t="s">
        <v>1275</v>
      </c>
      <c r="M1781" s="920" t="s">
        <v>1338</v>
      </c>
      <c r="N1781" s="939">
        <v>0.13</v>
      </c>
      <c r="O1781" s="939">
        <v>9.9999999999999992E-2</v>
      </c>
      <c r="P1781" s="939"/>
      <c r="Q1781" s="1053">
        <v>116.652</v>
      </c>
      <c r="R1781" s="866"/>
      <c r="S1781" s="952"/>
    </row>
    <row r="1782" spans="1:19" ht="14.25">
      <c r="A1782" s="275"/>
      <c r="B1782" s="864"/>
      <c r="C1782" s="884"/>
      <c r="D1782" s="865"/>
      <c r="E1782" s="895"/>
      <c r="F1782" s="865"/>
      <c r="G1782" s="909"/>
      <c r="H1782" s="910"/>
      <c r="I1782" s="909"/>
      <c r="J1782" s="932"/>
      <c r="K1782" s="962"/>
      <c r="L1782" s="932"/>
      <c r="M1782" s="920"/>
      <c r="N1782" s="939"/>
      <c r="O1782" s="939"/>
      <c r="P1782" s="939"/>
      <c r="Q1782" s="1053"/>
      <c r="R1782" s="866" t="s">
        <v>178</v>
      </c>
      <c r="S1782" s="952">
        <v>9780</v>
      </c>
    </row>
    <row r="1783" spans="1:19" ht="14.25">
      <c r="A1783" s="275"/>
      <c r="B1783" s="864"/>
      <c r="C1783" s="884"/>
      <c r="D1783" s="865"/>
      <c r="E1783" s="895"/>
      <c r="F1783" s="867" t="s">
        <v>1250</v>
      </c>
      <c r="G1783" s="909" t="s">
        <v>170</v>
      </c>
      <c r="H1783" s="910" t="s">
        <v>170</v>
      </c>
      <c r="I1783" s="909" t="s">
        <v>171</v>
      </c>
      <c r="J1783" s="932" t="s">
        <v>172</v>
      </c>
      <c r="K1783" s="962" t="s">
        <v>173</v>
      </c>
      <c r="L1783" s="932" t="s">
        <v>1275</v>
      </c>
      <c r="M1783" s="920" t="s">
        <v>1338</v>
      </c>
      <c r="N1783" s="939">
        <v>0.27299999999999996</v>
      </c>
      <c r="O1783" s="939">
        <v>0.19999999999999998</v>
      </c>
      <c r="P1783" s="939"/>
      <c r="Q1783" s="1053">
        <v>293.43099999999993</v>
      </c>
      <c r="R1783" s="866"/>
      <c r="S1783" s="952"/>
    </row>
    <row r="1784" spans="1:19" ht="14.25">
      <c r="A1784" s="275"/>
      <c r="B1784" s="864"/>
      <c r="C1784" s="884"/>
      <c r="D1784" s="865"/>
      <c r="E1784" s="896"/>
      <c r="F1784" s="865"/>
      <c r="G1784" s="911"/>
      <c r="H1784" s="910"/>
      <c r="I1784" s="911"/>
      <c r="J1784" s="932"/>
      <c r="K1784" s="963"/>
      <c r="L1784" s="932"/>
      <c r="M1784" s="921"/>
      <c r="N1784" s="939"/>
      <c r="O1784" s="939"/>
      <c r="P1784" s="939"/>
      <c r="Q1784" s="1053"/>
      <c r="R1784" s="866" t="s">
        <v>178</v>
      </c>
      <c r="S1784" s="952">
        <v>25325</v>
      </c>
    </row>
    <row r="1785" spans="1:19" ht="15">
      <c r="A1785" s="275"/>
      <c r="B1785" s="864"/>
      <c r="C1785" s="884"/>
      <c r="D1785" s="865"/>
      <c r="E1785" s="897" t="s">
        <v>2181</v>
      </c>
      <c r="F1785" s="868"/>
      <c r="G1785" s="912"/>
      <c r="H1785" s="912"/>
      <c r="I1785" s="912"/>
      <c r="J1785" s="933"/>
      <c r="K1785" s="964"/>
      <c r="L1785" s="933"/>
      <c r="M1785" s="922"/>
      <c r="N1785" s="940">
        <v>0.40299999999999991</v>
      </c>
      <c r="O1785" s="940">
        <v>0.3</v>
      </c>
      <c r="P1785" s="940">
        <v>0.25800000000000001</v>
      </c>
      <c r="Q1785" s="1054">
        <v>410.08299999999997</v>
      </c>
      <c r="R1785" s="869"/>
      <c r="S1785" s="951"/>
    </row>
    <row r="1786" spans="1:19" ht="14.25">
      <c r="A1786" s="275"/>
      <c r="B1786" s="864"/>
      <c r="C1786" s="884"/>
      <c r="D1786" s="865"/>
      <c r="E1786" s="898" t="s">
        <v>2287</v>
      </c>
      <c r="F1786" s="867" t="s">
        <v>2288</v>
      </c>
      <c r="G1786" s="909" t="s">
        <v>170</v>
      </c>
      <c r="H1786" s="910" t="s">
        <v>170</v>
      </c>
      <c r="I1786" s="909" t="s">
        <v>171</v>
      </c>
      <c r="J1786" s="932" t="s">
        <v>172</v>
      </c>
      <c r="K1786" s="962" t="s">
        <v>173</v>
      </c>
      <c r="L1786" s="932" t="s">
        <v>1275</v>
      </c>
      <c r="M1786" s="920" t="s">
        <v>1334</v>
      </c>
      <c r="N1786" s="939">
        <v>0.13600000000000001</v>
      </c>
      <c r="O1786" s="939">
        <v>9.9999999999999992E-2</v>
      </c>
      <c r="P1786" s="939"/>
      <c r="Q1786" s="1053">
        <v>173.96200000000002</v>
      </c>
      <c r="R1786" s="866"/>
      <c r="S1786" s="952"/>
    </row>
    <row r="1787" spans="1:19" ht="14.25">
      <c r="A1787" s="275"/>
      <c r="B1787" s="864"/>
      <c r="C1787" s="884"/>
      <c r="D1787" s="865"/>
      <c r="E1787" s="895"/>
      <c r="F1787" s="865"/>
      <c r="G1787" s="909"/>
      <c r="H1787" s="910"/>
      <c r="I1787" s="909"/>
      <c r="J1787" s="932"/>
      <c r="K1787" s="962"/>
      <c r="L1787" s="932"/>
      <c r="M1787" s="920"/>
      <c r="N1787" s="939"/>
      <c r="O1787" s="939"/>
      <c r="P1787" s="939"/>
      <c r="Q1787" s="1053"/>
      <c r="R1787" s="866" t="s">
        <v>178</v>
      </c>
      <c r="S1787" s="952">
        <v>17501</v>
      </c>
    </row>
    <row r="1788" spans="1:19" ht="14.25">
      <c r="A1788" s="275"/>
      <c r="B1788" s="864"/>
      <c r="C1788" s="884"/>
      <c r="D1788" s="865"/>
      <c r="E1788" s="895"/>
      <c r="F1788" s="867" t="s">
        <v>2289</v>
      </c>
      <c r="G1788" s="909" t="s">
        <v>170</v>
      </c>
      <c r="H1788" s="910" t="s">
        <v>170</v>
      </c>
      <c r="I1788" s="909" t="s">
        <v>171</v>
      </c>
      <c r="J1788" s="932" t="s">
        <v>172</v>
      </c>
      <c r="K1788" s="962" t="s">
        <v>173</v>
      </c>
      <c r="L1788" s="932" t="s">
        <v>1275</v>
      </c>
      <c r="M1788" s="920" t="s">
        <v>1334</v>
      </c>
      <c r="N1788" s="939">
        <v>0.13200000000000001</v>
      </c>
      <c r="O1788" s="939">
        <v>9.9999999999999992E-2</v>
      </c>
      <c r="P1788" s="939"/>
      <c r="Q1788" s="1053">
        <v>73.793999999999997</v>
      </c>
      <c r="R1788" s="866"/>
      <c r="S1788" s="952"/>
    </row>
    <row r="1789" spans="1:19" ht="14.25">
      <c r="A1789" s="275"/>
      <c r="B1789" s="864"/>
      <c r="C1789" s="884"/>
      <c r="D1789" s="865"/>
      <c r="E1789" s="895"/>
      <c r="F1789" s="865"/>
      <c r="G1789" s="909"/>
      <c r="H1789" s="910"/>
      <c r="I1789" s="909"/>
      <c r="J1789" s="932"/>
      <c r="K1789" s="962"/>
      <c r="L1789" s="932"/>
      <c r="M1789" s="920"/>
      <c r="N1789" s="939"/>
      <c r="O1789" s="939"/>
      <c r="P1789" s="939"/>
      <c r="Q1789" s="1053"/>
      <c r="R1789" s="866" t="s">
        <v>178</v>
      </c>
      <c r="S1789" s="952">
        <v>7127</v>
      </c>
    </row>
    <row r="1790" spans="1:19" ht="14.25">
      <c r="A1790" s="275"/>
      <c r="B1790" s="864"/>
      <c r="C1790" s="884"/>
      <c r="D1790" s="865"/>
      <c r="E1790" s="895"/>
      <c r="F1790" s="867" t="s">
        <v>2290</v>
      </c>
      <c r="G1790" s="909" t="s">
        <v>170</v>
      </c>
      <c r="H1790" s="910" t="s">
        <v>170</v>
      </c>
      <c r="I1790" s="909" t="s">
        <v>171</v>
      </c>
      <c r="J1790" s="932" t="s">
        <v>172</v>
      </c>
      <c r="K1790" s="962" t="s">
        <v>173</v>
      </c>
      <c r="L1790" s="932" t="s">
        <v>1275</v>
      </c>
      <c r="M1790" s="920" t="s">
        <v>1334</v>
      </c>
      <c r="N1790" s="939">
        <v>0.13600000000000001</v>
      </c>
      <c r="O1790" s="939">
        <v>9.9999999999999992E-2</v>
      </c>
      <c r="P1790" s="939"/>
      <c r="Q1790" s="1053">
        <v>165.667</v>
      </c>
      <c r="R1790" s="866"/>
      <c r="S1790" s="952"/>
    </row>
    <row r="1791" spans="1:19" ht="14.25">
      <c r="A1791" s="275"/>
      <c r="B1791" s="864"/>
      <c r="C1791" s="884"/>
      <c r="D1791" s="865"/>
      <c r="E1791" s="896"/>
      <c r="F1791" s="865"/>
      <c r="G1791" s="911"/>
      <c r="H1791" s="910"/>
      <c r="I1791" s="911"/>
      <c r="J1791" s="932"/>
      <c r="K1791" s="963"/>
      <c r="L1791" s="932"/>
      <c r="M1791" s="921"/>
      <c r="N1791" s="939"/>
      <c r="O1791" s="939"/>
      <c r="P1791" s="939"/>
      <c r="Q1791" s="1053"/>
      <c r="R1791" s="866" t="s">
        <v>178</v>
      </c>
      <c r="S1791" s="952">
        <v>16518</v>
      </c>
    </row>
    <row r="1792" spans="1:19" ht="15">
      <c r="A1792" s="275"/>
      <c r="B1792" s="864"/>
      <c r="C1792" s="884"/>
      <c r="D1792" s="865"/>
      <c r="E1792" s="897" t="s">
        <v>2291</v>
      </c>
      <c r="F1792" s="868"/>
      <c r="G1792" s="912"/>
      <c r="H1792" s="912"/>
      <c r="I1792" s="912"/>
      <c r="J1792" s="933"/>
      <c r="K1792" s="964"/>
      <c r="L1792" s="933"/>
      <c r="M1792" s="922"/>
      <c r="N1792" s="940">
        <v>0.40399999999999991</v>
      </c>
      <c r="O1792" s="940">
        <v>0.3000000000000001</v>
      </c>
      <c r="P1792" s="940">
        <v>0.214</v>
      </c>
      <c r="Q1792" s="1054">
        <v>413.423</v>
      </c>
      <c r="R1792" s="869"/>
      <c r="S1792" s="951"/>
    </row>
    <row r="1793" spans="1:19" ht="15">
      <c r="A1793" s="275"/>
      <c r="B1793" s="864"/>
      <c r="C1793" s="886"/>
      <c r="D1793" s="892" t="s">
        <v>191</v>
      </c>
      <c r="E1793" s="899"/>
      <c r="F1793" s="865"/>
      <c r="G1793" s="910"/>
      <c r="H1793" s="910"/>
      <c r="I1793" s="910"/>
      <c r="J1793" s="932"/>
      <c r="K1793" s="965"/>
      <c r="L1793" s="932"/>
      <c r="M1793" s="923"/>
      <c r="N1793" s="939">
        <v>99.132000000000446</v>
      </c>
      <c r="O1793" s="939">
        <v>72.647000000000176</v>
      </c>
      <c r="P1793" s="939"/>
      <c r="Q1793" s="1053">
        <v>43346.791999999965</v>
      </c>
      <c r="R1793" s="866"/>
      <c r="S1793" s="952"/>
    </row>
    <row r="1794" spans="1:19" ht="15">
      <c r="A1794" s="275"/>
      <c r="B1794" s="864"/>
      <c r="C1794" s="883" t="s">
        <v>205</v>
      </c>
      <c r="D1794" s="868"/>
      <c r="E1794" s="901"/>
      <c r="F1794" s="868"/>
      <c r="G1794" s="912"/>
      <c r="H1794" s="912"/>
      <c r="I1794" s="912"/>
      <c r="J1794" s="933"/>
      <c r="K1794" s="964"/>
      <c r="L1794" s="933"/>
      <c r="M1794" s="922"/>
      <c r="N1794" s="940">
        <v>99.132000000000446</v>
      </c>
      <c r="O1794" s="940">
        <v>72.647000000000176</v>
      </c>
      <c r="P1794" s="940"/>
      <c r="Q1794" s="1054">
        <v>43346.791999999965</v>
      </c>
      <c r="R1794" s="869"/>
      <c r="S1794" s="951"/>
    </row>
    <row r="1795" spans="1:19" ht="14.25">
      <c r="A1795" s="275"/>
      <c r="B1795" s="864"/>
      <c r="C1795" s="884" t="s">
        <v>699</v>
      </c>
      <c r="D1795" s="867" t="s">
        <v>167</v>
      </c>
      <c r="E1795" s="900" t="s">
        <v>1374</v>
      </c>
      <c r="F1795" s="867"/>
      <c r="G1795" s="911" t="s">
        <v>170</v>
      </c>
      <c r="H1795" s="910" t="s">
        <v>170</v>
      </c>
      <c r="I1795" s="911" t="s">
        <v>171</v>
      </c>
      <c r="J1795" s="932" t="s">
        <v>172</v>
      </c>
      <c r="K1795" s="963" t="s">
        <v>173</v>
      </c>
      <c r="L1795" s="932" t="s">
        <v>22</v>
      </c>
      <c r="M1795" s="921" t="s">
        <v>1263</v>
      </c>
      <c r="N1795" s="939">
        <v>0.89500000000000002</v>
      </c>
      <c r="O1795" s="939">
        <v>0.80600000000000016</v>
      </c>
      <c r="P1795" s="939"/>
      <c r="Q1795" s="1053">
        <v>0</v>
      </c>
      <c r="R1795" s="866"/>
      <c r="S1795" s="952"/>
    </row>
    <row r="1796" spans="1:19" ht="15">
      <c r="A1796" s="275"/>
      <c r="B1796" s="864"/>
      <c r="C1796" s="884"/>
      <c r="D1796" s="865"/>
      <c r="E1796" s="897" t="s">
        <v>1375</v>
      </c>
      <c r="F1796" s="868"/>
      <c r="G1796" s="912"/>
      <c r="H1796" s="912"/>
      <c r="I1796" s="912"/>
      <c r="J1796" s="933"/>
      <c r="K1796" s="964"/>
      <c r="L1796" s="933"/>
      <c r="M1796" s="922"/>
      <c r="N1796" s="940">
        <v>0.89500000000000002</v>
      </c>
      <c r="O1796" s="940">
        <v>0.80600000000000016</v>
      </c>
      <c r="P1796" s="940">
        <v>0</v>
      </c>
      <c r="Q1796" s="1054">
        <v>0</v>
      </c>
      <c r="R1796" s="869"/>
      <c r="S1796" s="951"/>
    </row>
    <row r="1797" spans="1:19" ht="14.25">
      <c r="A1797" s="275"/>
      <c r="B1797" s="864"/>
      <c r="C1797" s="884"/>
      <c r="D1797" s="865"/>
      <c r="E1797" s="900" t="s">
        <v>1376</v>
      </c>
      <c r="F1797" s="867"/>
      <c r="G1797" s="911" t="s">
        <v>170</v>
      </c>
      <c r="H1797" s="910" t="s">
        <v>170</v>
      </c>
      <c r="I1797" s="911" t="s">
        <v>171</v>
      </c>
      <c r="J1797" s="932" t="s">
        <v>172</v>
      </c>
      <c r="K1797" s="963" t="s">
        <v>173</v>
      </c>
      <c r="L1797" s="932" t="s">
        <v>22</v>
      </c>
      <c r="M1797" s="921" t="s">
        <v>1263</v>
      </c>
      <c r="N1797" s="939">
        <v>0.33999999999999991</v>
      </c>
      <c r="O1797" s="939">
        <v>0.30600000000000005</v>
      </c>
      <c r="P1797" s="939"/>
      <c r="Q1797" s="1053">
        <v>0</v>
      </c>
      <c r="R1797" s="866"/>
      <c r="S1797" s="952"/>
    </row>
    <row r="1798" spans="1:19" ht="15">
      <c r="A1798" s="275"/>
      <c r="B1798" s="864"/>
      <c r="C1798" s="884"/>
      <c r="D1798" s="865"/>
      <c r="E1798" s="897" t="s">
        <v>1377</v>
      </c>
      <c r="F1798" s="868"/>
      <c r="G1798" s="912"/>
      <c r="H1798" s="912"/>
      <c r="I1798" s="912"/>
      <c r="J1798" s="933"/>
      <c r="K1798" s="964"/>
      <c r="L1798" s="933"/>
      <c r="M1798" s="922"/>
      <c r="N1798" s="940">
        <v>0.33999999999999991</v>
      </c>
      <c r="O1798" s="940">
        <v>0.30600000000000005</v>
      </c>
      <c r="P1798" s="940">
        <v>0</v>
      </c>
      <c r="Q1798" s="1054">
        <v>0</v>
      </c>
      <c r="R1798" s="869"/>
      <c r="S1798" s="951"/>
    </row>
    <row r="1799" spans="1:19" ht="14.25">
      <c r="A1799" s="275"/>
      <c r="B1799" s="864"/>
      <c r="C1799" s="884"/>
      <c r="D1799" s="865"/>
      <c r="E1799" s="900" t="s">
        <v>1378</v>
      </c>
      <c r="F1799" s="867"/>
      <c r="G1799" s="911" t="s">
        <v>170</v>
      </c>
      <c r="H1799" s="910" t="s">
        <v>170</v>
      </c>
      <c r="I1799" s="911" t="s">
        <v>171</v>
      </c>
      <c r="J1799" s="932" t="s">
        <v>172</v>
      </c>
      <c r="K1799" s="963" t="s">
        <v>173</v>
      </c>
      <c r="L1799" s="932" t="s">
        <v>22</v>
      </c>
      <c r="M1799" s="921" t="s">
        <v>1263</v>
      </c>
      <c r="N1799" s="939">
        <v>0.13</v>
      </c>
      <c r="O1799" s="939">
        <v>0.11699999999999998</v>
      </c>
      <c r="P1799" s="939"/>
      <c r="Q1799" s="1053">
        <v>0</v>
      </c>
      <c r="R1799" s="866"/>
      <c r="S1799" s="952"/>
    </row>
    <row r="1800" spans="1:19" ht="15">
      <c r="A1800" s="275"/>
      <c r="B1800" s="864"/>
      <c r="C1800" s="884"/>
      <c r="D1800" s="865"/>
      <c r="E1800" s="897" t="s">
        <v>1379</v>
      </c>
      <c r="F1800" s="868"/>
      <c r="G1800" s="912"/>
      <c r="H1800" s="912"/>
      <c r="I1800" s="912"/>
      <c r="J1800" s="933"/>
      <c r="K1800" s="964"/>
      <c r="L1800" s="933"/>
      <c r="M1800" s="922"/>
      <c r="N1800" s="940">
        <v>0.13</v>
      </c>
      <c r="O1800" s="940">
        <v>0.11699999999999998</v>
      </c>
      <c r="P1800" s="940">
        <v>0</v>
      </c>
      <c r="Q1800" s="1054">
        <v>0</v>
      </c>
      <c r="R1800" s="869"/>
      <c r="S1800" s="951"/>
    </row>
    <row r="1801" spans="1:19" ht="15">
      <c r="A1801" s="275"/>
      <c r="B1801" s="864"/>
      <c r="C1801" s="886"/>
      <c r="D1801" s="892" t="s">
        <v>191</v>
      </c>
      <c r="E1801" s="899"/>
      <c r="F1801" s="865"/>
      <c r="G1801" s="910"/>
      <c r="H1801" s="910"/>
      <c r="I1801" s="910"/>
      <c r="J1801" s="932"/>
      <c r="K1801" s="965"/>
      <c r="L1801" s="932"/>
      <c r="M1801" s="923"/>
      <c r="N1801" s="939">
        <v>1.3649999999999989</v>
      </c>
      <c r="O1801" s="939">
        <v>1.2289999999999994</v>
      </c>
      <c r="P1801" s="939"/>
      <c r="Q1801" s="1053">
        <v>0</v>
      </c>
      <c r="R1801" s="866"/>
      <c r="S1801" s="952"/>
    </row>
    <row r="1802" spans="1:19" ht="30">
      <c r="A1802" s="275"/>
      <c r="B1802" s="864"/>
      <c r="C1802" s="883" t="s">
        <v>704</v>
      </c>
      <c r="D1802" s="868"/>
      <c r="E1802" s="901"/>
      <c r="F1802" s="868"/>
      <c r="G1802" s="912"/>
      <c r="H1802" s="912"/>
      <c r="I1802" s="912"/>
      <c r="J1802" s="933"/>
      <c r="K1802" s="964"/>
      <c r="L1802" s="933"/>
      <c r="M1802" s="922"/>
      <c r="N1802" s="940">
        <v>1.3649999999999989</v>
      </c>
      <c r="O1802" s="940">
        <v>1.2289999999999994</v>
      </c>
      <c r="P1802" s="940"/>
      <c r="Q1802" s="1054">
        <v>0</v>
      </c>
      <c r="R1802" s="869"/>
      <c r="S1802" s="951"/>
    </row>
    <row r="1803" spans="1:19" ht="14.25">
      <c r="A1803" s="275"/>
      <c r="B1803" s="864"/>
      <c r="C1803" s="884" t="s">
        <v>1380</v>
      </c>
      <c r="D1803" s="867" t="s">
        <v>167</v>
      </c>
      <c r="E1803" s="898" t="s">
        <v>1381</v>
      </c>
      <c r="F1803" s="867"/>
      <c r="G1803" s="909" t="s">
        <v>170</v>
      </c>
      <c r="H1803" s="910" t="s">
        <v>170</v>
      </c>
      <c r="I1803" s="909" t="s">
        <v>171</v>
      </c>
      <c r="J1803" s="932" t="s">
        <v>172</v>
      </c>
      <c r="K1803" s="962" t="s">
        <v>173</v>
      </c>
      <c r="L1803" s="932" t="s">
        <v>13</v>
      </c>
      <c r="M1803" s="920" t="s">
        <v>1382</v>
      </c>
      <c r="N1803" s="939">
        <v>20.800000000000008</v>
      </c>
      <c r="O1803" s="939">
        <v>16</v>
      </c>
      <c r="P1803" s="939"/>
      <c r="Q1803" s="1053">
        <v>12111.19</v>
      </c>
      <c r="R1803" s="866"/>
      <c r="S1803" s="952"/>
    </row>
    <row r="1804" spans="1:19" ht="14.25">
      <c r="A1804" s="276"/>
      <c r="B1804" s="864"/>
      <c r="C1804" s="884"/>
      <c r="D1804" s="865"/>
      <c r="E1804" s="895"/>
      <c r="F1804" s="865"/>
      <c r="G1804" s="909"/>
      <c r="H1804" s="910"/>
      <c r="I1804" s="909"/>
      <c r="J1804" s="932"/>
      <c r="K1804" s="962"/>
      <c r="L1804" s="932"/>
      <c r="M1804" s="920"/>
      <c r="N1804" s="939"/>
      <c r="O1804" s="939"/>
      <c r="P1804" s="939"/>
      <c r="Q1804" s="1053"/>
      <c r="R1804" s="866" t="s">
        <v>372</v>
      </c>
      <c r="S1804" s="952">
        <v>2763</v>
      </c>
    </row>
    <row r="1805" spans="1:19" ht="14.25">
      <c r="A1805" s="275"/>
      <c r="B1805" s="864"/>
      <c r="C1805" s="884"/>
      <c r="D1805" s="865"/>
      <c r="E1805" s="896"/>
      <c r="F1805" s="865"/>
      <c r="G1805" s="911"/>
      <c r="H1805" s="910"/>
      <c r="I1805" s="911"/>
      <c r="J1805" s="932"/>
      <c r="K1805" s="963"/>
      <c r="L1805" s="932"/>
      <c r="M1805" s="921"/>
      <c r="N1805" s="939"/>
      <c r="O1805" s="939"/>
      <c r="P1805" s="939"/>
      <c r="Q1805" s="1053"/>
      <c r="R1805" s="866" t="s">
        <v>178</v>
      </c>
      <c r="S1805" s="952">
        <v>922170.74000000011</v>
      </c>
    </row>
    <row r="1806" spans="1:19" ht="15">
      <c r="A1806" s="275"/>
      <c r="B1806" s="864"/>
      <c r="C1806" s="884"/>
      <c r="D1806" s="865"/>
      <c r="E1806" s="897" t="s">
        <v>1383</v>
      </c>
      <c r="F1806" s="868"/>
      <c r="G1806" s="912"/>
      <c r="H1806" s="912"/>
      <c r="I1806" s="912"/>
      <c r="J1806" s="933"/>
      <c r="K1806" s="964"/>
      <c r="L1806" s="933"/>
      <c r="M1806" s="922"/>
      <c r="N1806" s="940">
        <v>20.800000000000008</v>
      </c>
      <c r="O1806" s="940">
        <v>16</v>
      </c>
      <c r="P1806" s="940">
        <v>6</v>
      </c>
      <c r="Q1806" s="1054">
        <v>12111.19</v>
      </c>
      <c r="R1806" s="869"/>
      <c r="S1806" s="951"/>
    </row>
    <row r="1807" spans="1:19" ht="14.25">
      <c r="A1807" s="275"/>
      <c r="B1807" s="864"/>
      <c r="C1807" s="884"/>
      <c r="D1807" s="865"/>
      <c r="E1807" s="898" t="s">
        <v>1384</v>
      </c>
      <c r="F1807" s="867"/>
      <c r="G1807" s="909" t="s">
        <v>170</v>
      </c>
      <c r="H1807" s="910" t="s">
        <v>170</v>
      </c>
      <c r="I1807" s="909" t="s">
        <v>171</v>
      </c>
      <c r="J1807" s="932" t="s">
        <v>172</v>
      </c>
      <c r="K1807" s="962" t="s">
        <v>173</v>
      </c>
      <c r="L1807" s="932" t="s">
        <v>13</v>
      </c>
      <c r="M1807" s="920" t="s">
        <v>1382</v>
      </c>
      <c r="N1807" s="939">
        <v>42</v>
      </c>
      <c r="O1807" s="939">
        <v>42</v>
      </c>
      <c r="P1807" s="939"/>
      <c r="Q1807" s="1053">
        <v>138152.15000000002</v>
      </c>
      <c r="R1807" s="866"/>
      <c r="S1807" s="952"/>
    </row>
    <row r="1808" spans="1:19" ht="14.25">
      <c r="A1808" s="275"/>
      <c r="B1808" s="864"/>
      <c r="C1808" s="884"/>
      <c r="D1808" s="865"/>
      <c r="E1808" s="896"/>
      <c r="F1808" s="865"/>
      <c r="G1808" s="911"/>
      <c r="H1808" s="910"/>
      <c r="I1808" s="911"/>
      <c r="J1808" s="932"/>
      <c r="K1808" s="963"/>
      <c r="L1808" s="932"/>
      <c r="M1808" s="921"/>
      <c r="N1808" s="939"/>
      <c r="O1808" s="939"/>
      <c r="P1808" s="939"/>
      <c r="Q1808" s="1053"/>
      <c r="R1808" s="866" t="s">
        <v>372</v>
      </c>
      <c r="S1808" s="952">
        <v>8129034.4900000002</v>
      </c>
    </row>
    <row r="1809" spans="1:19" ht="15">
      <c r="A1809" s="275"/>
      <c r="B1809" s="864"/>
      <c r="C1809" s="884"/>
      <c r="D1809" s="865"/>
      <c r="E1809" s="897" t="s">
        <v>1385</v>
      </c>
      <c r="F1809" s="868"/>
      <c r="G1809" s="912"/>
      <c r="H1809" s="912"/>
      <c r="I1809" s="912"/>
      <c r="J1809" s="933"/>
      <c r="K1809" s="964"/>
      <c r="L1809" s="933"/>
      <c r="M1809" s="922"/>
      <c r="N1809" s="940">
        <v>42</v>
      </c>
      <c r="O1809" s="940">
        <v>42</v>
      </c>
      <c r="P1809" s="940">
        <v>28.62</v>
      </c>
      <c r="Q1809" s="1054">
        <v>138152.15000000002</v>
      </c>
      <c r="R1809" s="869"/>
      <c r="S1809" s="951"/>
    </row>
    <row r="1810" spans="1:19" ht="14.25">
      <c r="A1810" s="275"/>
      <c r="B1810" s="864"/>
      <c r="C1810" s="884"/>
      <c r="D1810" s="865"/>
      <c r="E1810" s="898" t="s">
        <v>1808</v>
      </c>
      <c r="F1810" s="867"/>
      <c r="G1810" s="909" t="s">
        <v>170</v>
      </c>
      <c r="H1810" s="910" t="s">
        <v>170</v>
      </c>
      <c r="I1810" s="909" t="s">
        <v>171</v>
      </c>
      <c r="J1810" s="932" t="s">
        <v>172</v>
      </c>
      <c r="K1810" s="962" t="s">
        <v>173</v>
      </c>
      <c r="L1810" s="932" t="s">
        <v>13</v>
      </c>
      <c r="M1810" s="920" t="s">
        <v>1318</v>
      </c>
      <c r="N1810" s="939">
        <v>72.97999999999999</v>
      </c>
      <c r="O1810" s="939">
        <v>49.31</v>
      </c>
      <c r="P1810" s="939"/>
      <c r="Q1810" s="1053">
        <v>92083.58</v>
      </c>
      <c r="R1810" s="866"/>
      <c r="S1810" s="952"/>
    </row>
    <row r="1811" spans="1:19" ht="14.25">
      <c r="A1811" s="275"/>
      <c r="B1811" s="864"/>
      <c r="C1811" s="884"/>
      <c r="D1811" s="865"/>
      <c r="E1811" s="895"/>
      <c r="F1811" s="865"/>
      <c r="G1811" s="909"/>
      <c r="H1811" s="910"/>
      <c r="I1811" s="909"/>
      <c r="J1811" s="932"/>
      <c r="K1811" s="962"/>
      <c r="L1811" s="932"/>
      <c r="M1811" s="920"/>
      <c r="N1811" s="939"/>
      <c r="O1811" s="939"/>
      <c r="P1811" s="939"/>
      <c r="Q1811" s="1053"/>
      <c r="R1811" s="866" t="s">
        <v>649</v>
      </c>
      <c r="S1811" s="952">
        <v>2938633.11</v>
      </c>
    </row>
    <row r="1812" spans="1:19" ht="14.25">
      <c r="A1812" s="275"/>
      <c r="B1812" s="864"/>
      <c r="C1812" s="884"/>
      <c r="D1812" s="865"/>
      <c r="E1812" s="896"/>
      <c r="F1812" s="865"/>
      <c r="G1812" s="911"/>
      <c r="H1812" s="910"/>
      <c r="I1812" s="911"/>
      <c r="J1812" s="932"/>
      <c r="K1812" s="963"/>
      <c r="L1812" s="932"/>
      <c r="M1812" s="921"/>
      <c r="N1812" s="939"/>
      <c r="O1812" s="939"/>
      <c r="P1812" s="939"/>
      <c r="Q1812" s="1053"/>
      <c r="R1812" s="866" t="s">
        <v>178</v>
      </c>
      <c r="S1812" s="952">
        <v>6039471.6799999997</v>
      </c>
    </row>
    <row r="1813" spans="1:19" ht="15">
      <c r="A1813" s="275"/>
      <c r="B1813" s="864"/>
      <c r="C1813" s="884"/>
      <c r="D1813" s="865"/>
      <c r="E1813" s="897" t="s">
        <v>1809</v>
      </c>
      <c r="F1813" s="868"/>
      <c r="G1813" s="912"/>
      <c r="H1813" s="912"/>
      <c r="I1813" s="912"/>
      <c r="J1813" s="933"/>
      <c r="K1813" s="964"/>
      <c r="L1813" s="933"/>
      <c r="M1813" s="922"/>
      <c r="N1813" s="940">
        <v>72.97999999999999</v>
      </c>
      <c r="O1813" s="940">
        <v>49.31</v>
      </c>
      <c r="P1813" s="940">
        <v>19.78</v>
      </c>
      <c r="Q1813" s="1054">
        <v>92083.58</v>
      </c>
      <c r="R1813" s="869"/>
      <c r="S1813" s="951"/>
    </row>
    <row r="1814" spans="1:19" ht="15">
      <c r="A1814" s="275"/>
      <c r="B1814" s="864"/>
      <c r="C1814" s="886"/>
      <c r="D1814" s="892" t="s">
        <v>191</v>
      </c>
      <c r="E1814" s="899"/>
      <c r="F1814" s="865"/>
      <c r="G1814" s="910"/>
      <c r="H1814" s="910"/>
      <c r="I1814" s="910"/>
      <c r="J1814" s="932"/>
      <c r="K1814" s="965"/>
      <c r="L1814" s="932"/>
      <c r="M1814" s="923"/>
      <c r="N1814" s="939">
        <v>135.78</v>
      </c>
      <c r="O1814" s="939">
        <v>107.31</v>
      </c>
      <c r="P1814" s="939"/>
      <c r="Q1814" s="1053">
        <v>242346.92000000004</v>
      </c>
      <c r="R1814" s="866"/>
      <c r="S1814" s="952"/>
    </row>
    <row r="1815" spans="1:19" ht="30">
      <c r="A1815" s="275"/>
      <c r="B1815" s="864"/>
      <c r="C1815" s="883" t="s">
        <v>1386</v>
      </c>
      <c r="D1815" s="868"/>
      <c r="E1815" s="901"/>
      <c r="F1815" s="868"/>
      <c r="G1815" s="912"/>
      <c r="H1815" s="912"/>
      <c r="I1815" s="912"/>
      <c r="J1815" s="933"/>
      <c r="K1815" s="964"/>
      <c r="L1815" s="933"/>
      <c r="M1815" s="922"/>
      <c r="N1815" s="940">
        <v>135.78</v>
      </c>
      <c r="O1815" s="940">
        <v>107.31</v>
      </c>
      <c r="P1815" s="940"/>
      <c r="Q1815" s="1054">
        <v>242346.92000000004</v>
      </c>
      <c r="R1815" s="869"/>
      <c r="S1815" s="951"/>
    </row>
    <row r="1816" spans="1:19" ht="14.25">
      <c r="A1816" s="275"/>
      <c r="B1816" s="864"/>
      <c r="C1816" s="884" t="s">
        <v>1402</v>
      </c>
      <c r="D1816" s="867" t="s">
        <v>167</v>
      </c>
      <c r="E1816" s="898" t="s">
        <v>1403</v>
      </c>
      <c r="F1816" s="867"/>
      <c r="G1816" s="909" t="s">
        <v>170</v>
      </c>
      <c r="H1816" s="910" t="s">
        <v>170</v>
      </c>
      <c r="I1816" s="909" t="s">
        <v>171</v>
      </c>
      <c r="J1816" s="932" t="s">
        <v>172</v>
      </c>
      <c r="K1816" s="962" t="s">
        <v>173</v>
      </c>
      <c r="L1816" s="932" t="s">
        <v>13</v>
      </c>
      <c r="M1816" s="920" t="s">
        <v>1382</v>
      </c>
      <c r="N1816" s="939">
        <v>9.8999999999999986</v>
      </c>
      <c r="O1816" s="939">
        <v>7.3</v>
      </c>
      <c r="P1816" s="939"/>
      <c r="Q1816" s="1053">
        <v>23405.863000000001</v>
      </c>
      <c r="R1816" s="866"/>
      <c r="S1816" s="952"/>
    </row>
    <row r="1817" spans="1:19" ht="14.25">
      <c r="A1817" s="275"/>
      <c r="B1817" s="864"/>
      <c r="C1817" s="884"/>
      <c r="D1817" s="865"/>
      <c r="E1817" s="896"/>
      <c r="F1817" s="865"/>
      <c r="G1817" s="911"/>
      <c r="H1817" s="910"/>
      <c r="I1817" s="911"/>
      <c r="J1817" s="932"/>
      <c r="K1817" s="963"/>
      <c r="L1817" s="932"/>
      <c r="M1817" s="921"/>
      <c r="N1817" s="939"/>
      <c r="O1817" s="939"/>
      <c r="P1817" s="939"/>
      <c r="Q1817" s="1053"/>
      <c r="R1817" s="866" t="s">
        <v>178</v>
      </c>
      <c r="S1817" s="952">
        <v>1752759</v>
      </c>
    </row>
    <row r="1818" spans="1:19" ht="15">
      <c r="A1818" s="275"/>
      <c r="B1818" s="864"/>
      <c r="C1818" s="884"/>
      <c r="D1818" s="865"/>
      <c r="E1818" s="897" t="s">
        <v>1404</v>
      </c>
      <c r="F1818" s="868"/>
      <c r="G1818" s="912"/>
      <c r="H1818" s="912"/>
      <c r="I1818" s="912"/>
      <c r="J1818" s="933"/>
      <c r="K1818" s="964"/>
      <c r="L1818" s="933"/>
      <c r="M1818" s="922"/>
      <c r="N1818" s="940">
        <v>9.8999999999999986</v>
      </c>
      <c r="O1818" s="940">
        <v>7.3</v>
      </c>
      <c r="P1818" s="940">
        <v>3.66</v>
      </c>
      <c r="Q1818" s="1054">
        <v>23405.863000000001</v>
      </c>
      <c r="R1818" s="869"/>
      <c r="S1818" s="951"/>
    </row>
    <row r="1819" spans="1:19" ht="14.25">
      <c r="A1819" s="275"/>
      <c r="B1819" s="864"/>
      <c r="C1819" s="884"/>
      <c r="D1819" s="865"/>
      <c r="E1819" s="898" t="s">
        <v>1405</v>
      </c>
      <c r="F1819" s="867"/>
      <c r="G1819" s="909" t="s">
        <v>170</v>
      </c>
      <c r="H1819" s="910" t="s">
        <v>170</v>
      </c>
      <c r="I1819" s="909" t="s">
        <v>171</v>
      </c>
      <c r="J1819" s="932" t="s">
        <v>172</v>
      </c>
      <c r="K1819" s="962" t="s">
        <v>173</v>
      </c>
      <c r="L1819" s="932" t="s">
        <v>13</v>
      </c>
      <c r="M1819" s="920" t="s">
        <v>1382</v>
      </c>
      <c r="N1819" s="939">
        <v>0.6</v>
      </c>
      <c r="O1819" s="939">
        <v>0.56000000000000005</v>
      </c>
      <c r="P1819" s="939"/>
      <c r="Q1819" s="1053">
        <v>0</v>
      </c>
      <c r="R1819" s="866"/>
      <c r="S1819" s="952"/>
    </row>
    <row r="1820" spans="1:19" ht="14.25">
      <c r="A1820" s="276"/>
      <c r="B1820" s="864"/>
      <c r="C1820" s="884"/>
      <c r="D1820" s="865"/>
      <c r="E1820" s="896"/>
      <c r="F1820" s="865"/>
      <c r="G1820" s="911"/>
      <c r="H1820" s="910"/>
      <c r="I1820" s="911"/>
      <c r="J1820" s="932"/>
      <c r="K1820" s="963"/>
      <c r="L1820" s="932"/>
      <c r="M1820" s="921"/>
      <c r="N1820" s="939"/>
      <c r="O1820" s="939"/>
      <c r="P1820" s="939"/>
      <c r="Q1820" s="1053"/>
      <c r="R1820" s="866" t="s">
        <v>178</v>
      </c>
      <c r="S1820" s="952">
        <v>0</v>
      </c>
    </row>
    <row r="1821" spans="1:19" ht="15">
      <c r="A1821" s="275"/>
      <c r="B1821" s="864"/>
      <c r="C1821" s="884"/>
      <c r="D1821" s="865"/>
      <c r="E1821" s="897" t="s">
        <v>1406</v>
      </c>
      <c r="F1821" s="868"/>
      <c r="G1821" s="912"/>
      <c r="H1821" s="912"/>
      <c r="I1821" s="912"/>
      <c r="J1821" s="933"/>
      <c r="K1821" s="964"/>
      <c r="L1821" s="933"/>
      <c r="M1821" s="922"/>
      <c r="N1821" s="940">
        <v>0.6</v>
      </c>
      <c r="O1821" s="940">
        <v>0.56000000000000005</v>
      </c>
      <c r="P1821" s="940">
        <v>0</v>
      </c>
      <c r="Q1821" s="1054">
        <v>0</v>
      </c>
      <c r="R1821" s="869"/>
      <c r="S1821" s="951"/>
    </row>
    <row r="1822" spans="1:19" ht="14.25">
      <c r="A1822" s="275"/>
      <c r="B1822" s="864"/>
      <c r="C1822" s="884"/>
      <c r="D1822" s="865"/>
      <c r="E1822" s="898" t="s">
        <v>1407</v>
      </c>
      <c r="F1822" s="867"/>
      <c r="G1822" s="909" t="s">
        <v>170</v>
      </c>
      <c r="H1822" s="910" t="s">
        <v>170</v>
      </c>
      <c r="I1822" s="909" t="s">
        <v>171</v>
      </c>
      <c r="J1822" s="932" t="s">
        <v>172</v>
      </c>
      <c r="K1822" s="962" t="s">
        <v>173</v>
      </c>
      <c r="L1822" s="932" t="s">
        <v>13</v>
      </c>
      <c r="M1822" s="920" t="s">
        <v>1382</v>
      </c>
      <c r="N1822" s="939">
        <v>6.2470000000000008</v>
      </c>
      <c r="O1822" s="939">
        <v>5.2620000000000005</v>
      </c>
      <c r="P1822" s="939"/>
      <c r="Q1822" s="1053">
        <v>10448.029</v>
      </c>
      <c r="R1822" s="866"/>
      <c r="S1822" s="952"/>
    </row>
    <row r="1823" spans="1:19" ht="14.25">
      <c r="A1823" s="275"/>
      <c r="B1823" s="864"/>
      <c r="C1823" s="884"/>
      <c r="D1823" s="865"/>
      <c r="E1823" s="896"/>
      <c r="F1823" s="865"/>
      <c r="G1823" s="911"/>
      <c r="H1823" s="910"/>
      <c r="I1823" s="911"/>
      <c r="J1823" s="932"/>
      <c r="K1823" s="963"/>
      <c r="L1823" s="932"/>
      <c r="M1823" s="921"/>
      <c r="N1823" s="939"/>
      <c r="O1823" s="939"/>
      <c r="P1823" s="939"/>
      <c r="Q1823" s="1053"/>
      <c r="R1823" s="866" t="s">
        <v>178</v>
      </c>
      <c r="S1823" s="952">
        <v>776661</v>
      </c>
    </row>
    <row r="1824" spans="1:19" ht="15">
      <c r="A1824" s="275"/>
      <c r="B1824" s="864"/>
      <c r="C1824" s="884"/>
      <c r="D1824" s="865"/>
      <c r="E1824" s="897" t="s">
        <v>1408</v>
      </c>
      <c r="F1824" s="868"/>
      <c r="G1824" s="912"/>
      <c r="H1824" s="912"/>
      <c r="I1824" s="912"/>
      <c r="J1824" s="933"/>
      <c r="K1824" s="964"/>
      <c r="L1824" s="933"/>
      <c r="M1824" s="922"/>
      <c r="N1824" s="940">
        <v>6.2470000000000008</v>
      </c>
      <c r="O1824" s="940">
        <v>5.2620000000000005</v>
      </c>
      <c r="P1824" s="940">
        <v>1.73</v>
      </c>
      <c r="Q1824" s="1054">
        <v>10448.029</v>
      </c>
      <c r="R1824" s="869"/>
      <c r="S1824" s="951"/>
    </row>
    <row r="1825" spans="1:19" ht="14.25">
      <c r="A1825" s="275"/>
      <c r="B1825" s="864"/>
      <c r="C1825" s="884"/>
      <c r="D1825" s="865"/>
      <c r="E1825" s="898" t="s">
        <v>1409</v>
      </c>
      <c r="F1825" s="867"/>
      <c r="G1825" s="909" t="s">
        <v>170</v>
      </c>
      <c r="H1825" s="910" t="s">
        <v>170</v>
      </c>
      <c r="I1825" s="909" t="s">
        <v>171</v>
      </c>
      <c r="J1825" s="932" t="s">
        <v>172</v>
      </c>
      <c r="K1825" s="962" t="s">
        <v>173</v>
      </c>
      <c r="L1825" s="932" t="s">
        <v>13</v>
      </c>
      <c r="M1825" s="920" t="s">
        <v>1382</v>
      </c>
      <c r="N1825" s="939">
        <v>4.4500000000000011</v>
      </c>
      <c r="O1825" s="939">
        <v>3.1100000000000008</v>
      </c>
      <c r="P1825" s="939"/>
      <c r="Q1825" s="1053">
        <v>8333.93</v>
      </c>
      <c r="R1825" s="866"/>
      <c r="S1825" s="952"/>
    </row>
    <row r="1826" spans="1:19" ht="14.25">
      <c r="A1826" s="275"/>
      <c r="B1826" s="864"/>
      <c r="C1826" s="884"/>
      <c r="D1826" s="865"/>
      <c r="E1826" s="896"/>
      <c r="F1826" s="865"/>
      <c r="G1826" s="911"/>
      <c r="H1826" s="910"/>
      <c r="I1826" s="911"/>
      <c r="J1826" s="932"/>
      <c r="K1826" s="963"/>
      <c r="L1826" s="932"/>
      <c r="M1826" s="921"/>
      <c r="N1826" s="939"/>
      <c r="O1826" s="939"/>
      <c r="P1826" s="939"/>
      <c r="Q1826" s="1053"/>
      <c r="R1826" s="866" t="s">
        <v>178</v>
      </c>
      <c r="S1826" s="952">
        <v>643675</v>
      </c>
    </row>
    <row r="1827" spans="1:19" ht="15">
      <c r="A1827" s="275"/>
      <c r="B1827" s="864"/>
      <c r="C1827" s="884"/>
      <c r="D1827" s="865"/>
      <c r="E1827" s="897" t="s">
        <v>1410</v>
      </c>
      <c r="F1827" s="868"/>
      <c r="G1827" s="912"/>
      <c r="H1827" s="912"/>
      <c r="I1827" s="912"/>
      <c r="J1827" s="933"/>
      <c r="K1827" s="964"/>
      <c r="L1827" s="933"/>
      <c r="M1827" s="922"/>
      <c r="N1827" s="940">
        <v>4.4500000000000011</v>
      </c>
      <c r="O1827" s="940">
        <v>3.1100000000000008</v>
      </c>
      <c r="P1827" s="940">
        <v>1.53</v>
      </c>
      <c r="Q1827" s="1054">
        <v>8333.93</v>
      </c>
      <c r="R1827" s="869"/>
      <c r="S1827" s="951"/>
    </row>
    <row r="1828" spans="1:19" ht="14.25">
      <c r="A1828" s="275"/>
      <c r="B1828" s="864"/>
      <c r="C1828" s="884"/>
      <c r="D1828" s="865"/>
      <c r="E1828" s="898" t="s">
        <v>1411</v>
      </c>
      <c r="F1828" s="867"/>
      <c r="G1828" s="909" t="s">
        <v>170</v>
      </c>
      <c r="H1828" s="910" t="s">
        <v>170</v>
      </c>
      <c r="I1828" s="909" t="s">
        <v>171</v>
      </c>
      <c r="J1828" s="932" t="s">
        <v>172</v>
      </c>
      <c r="K1828" s="962" t="s">
        <v>173</v>
      </c>
      <c r="L1828" s="932" t="s">
        <v>13</v>
      </c>
      <c r="M1828" s="920" t="s">
        <v>1382</v>
      </c>
      <c r="N1828" s="939">
        <v>0.19999999999999998</v>
      </c>
      <c r="O1828" s="939">
        <v>0.13</v>
      </c>
      <c r="P1828" s="939"/>
      <c r="Q1828" s="1053">
        <v>8.8800000000000008</v>
      </c>
      <c r="R1828" s="866"/>
      <c r="S1828" s="952"/>
    </row>
    <row r="1829" spans="1:19" ht="14.25">
      <c r="A1829" s="275"/>
      <c r="B1829" s="864"/>
      <c r="C1829" s="884"/>
      <c r="D1829" s="865"/>
      <c r="E1829" s="896"/>
      <c r="F1829" s="865"/>
      <c r="G1829" s="911"/>
      <c r="H1829" s="910"/>
      <c r="I1829" s="911"/>
      <c r="J1829" s="932"/>
      <c r="K1829" s="963"/>
      <c r="L1829" s="932"/>
      <c r="M1829" s="921"/>
      <c r="N1829" s="939"/>
      <c r="O1829" s="939"/>
      <c r="P1829" s="939"/>
      <c r="Q1829" s="1053"/>
      <c r="R1829" s="866" t="s">
        <v>178</v>
      </c>
      <c r="S1829" s="952">
        <v>649</v>
      </c>
    </row>
    <row r="1830" spans="1:19" ht="15">
      <c r="A1830" s="275"/>
      <c r="B1830" s="864"/>
      <c r="C1830" s="884"/>
      <c r="D1830" s="865"/>
      <c r="E1830" s="897" t="s">
        <v>1412</v>
      </c>
      <c r="F1830" s="868"/>
      <c r="G1830" s="912"/>
      <c r="H1830" s="912"/>
      <c r="I1830" s="912"/>
      <c r="J1830" s="933"/>
      <c r="K1830" s="964"/>
      <c r="L1830" s="933"/>
      <c r="M1830" s="922"/>
      <c r="N1830" s="940">
        <v>0.19999999999999998</v>
      </c>
      <c r="O1830" s="940">
        <v>0.13</v>
      </c>
      <c r="P1830" s="940">
        <v>9.5000000000000001E-2</v>
      </c>
      <c r="Q1830" s="1054">
        <v>8.8800000000000008</v>
      </c>
      <c r="R1830" s="869"/>
      <c r="S1830" s="951"/>
    </row>
    <row r="1831" spans="1:19" ht="14.25">
      <c r="A1831" s="275"/>
      <c r="B1831" s="864"/>
      <c r="C1831" s="884"/>
      <c r="D1831" s="865"/>
      <c r="E1831" s="898" t="s">
        <v>1413</v>
      </c>
      <c r="F1831" s="867"/>
      <c r="G1831" s="909" t="s">
        <v>170</v>
      </c>
      <c r="H1831" s="910" t="s">
        <v>170</v>
      </c>
      <c r="I1831" s="909" t="s">
        <v>171</v>
      </c>
      <c r="J1831" s="932" t="s">
        <v>172</v>
      </c>
      <c r="K1831" s="962" t="s">
        <v>173</v>
      </c>
      <c r="L1831" s="932" t="s">
        <v>13</v>
      </c>
      <c r="M1831" s="920" t="s">
        <v>1382</v>
      </c>
      <c r="N1831" s="939">
        <v>0.5</v>
      </c>
      <c r="O1831" s="939">
        <v>0.41999999999999987</v>
      </c>
      <c r="P1831" s="939"/>
      <c r="Q1831" s="1053">
        <v>568.92000000000007</v>
      </c>
      <c r="R1831" s="866"/>
      <c r="S1831" s="952"/>
    </row>
    <row r="1832" spans="1:19" ht="14.25">
      <c r="A1832" s="275"/>
      <c r="B1832" s="864"/>
      <c r="C1832" s="884"/>
      <c r="D1832" s="865"/>
      <c r="E1832" s="896"/>
      <c r="F1832" s="865"/>
      <c r="G1832" s="911"/>
      <c r="H1832" s="910"/>
      <c r="I1832" s="911"/>
      <c r="J1832" s="932"/>
      <c r="K1832" s="963"/>
      <c r="L1832" s="932"/>
      <c r="M1832" s="921"/>
      <c r="N1832" s="939"/>
      <c r="O1832" s="939"/>
      <c r="P1832" s="939"/>
      <c r="Q1832" s="1053"/>
      <c r="R1832" s="866" t="s">
        <v>178</v>
      </c>
      <c r="S1832" s="952">
        <v>35964</v>
      </c>
    </row>
    <row r="1833" spans="1:19" ht="15">
      <c r="A1833" s="275"/>
      <c r="B1833" s="864"/>
      <c r="C1833" s="884"/>
      <c r="D1833" s="865"/>
      <c r="E1833" s="897" t="s">
        <v>1414</v>
      </c>
      <c r="F1833" s="868"/>
      <c r="G1833" s="912"/>
      <c r="H1833" s="912"/>
      <c r="I1833" s="912"/>
      <c r="J1833" s="933"/>
      <c r="K1833" s="964"/>
      <c r="L1833" s="933"/>
      <c r="M1833" s="922"/>
      <c r="N1833" s="940">
        <v>0.5</v>
      </c>
      <c r="O1833" s="940">
        <v>0.41999999999999987</v>
      </c>
      <c r="P1833" s="940">
        <v>0.4</v>
      </c>
      <c r="Q1833" s="1054">
        <v>568.92000000000007</v>
      </c>
      <c r="R1833" s="869"/>
      <c r="S1833" s="951"/>
    </row>
    <row r="1834" spans="1:19" ht="14.25">
      <c r="A1834" s="275"/>
      <c r="B1834" s="864"/>
      <c r="C1834" s="884"/>
      <c r="D1834" s="865"/>
      <c r="E1834" s="898" t="s">
        <v>1415</v>
      </c>
      <c r="F1834" s="867"/>
      <c r="G1834" s="909" t="s">
        <v>170</v>
      </c>
      <c r="H1834" s="910" t="s">
        <v>170</v>
      </c>
      <c r="I1834" s="909" t="s">
        <v>171</v>
      </c>
      <c r="J1834" s="932" t="s">
        <v>172</v>
      </c>
      <c r="K1834" s="962" t="s">
        <v>173</v>
      </c>
      <c r="L1834" s="932" t="s">
        <v>13</v>
      </c>
      <c r="M1834" s="920" t="s">
        <v>1382</v>
      </c>
      <c r="N1834" s="939">
        <v>27.05</v>
      </c>
      <c r="O1834" s="939">
        <v>24.030000000000005</v>
      </c>
      <c r="P1834" s="939"/>
      <c r="Q1834" s="1053">
        <v>78667.923999999999</v>
      </c>
      <c r="R1834" s="866"/>
      <c r="S1834" s="952"/>
    </row>
    <row r="1835" spans="1:19" ht="14.25">
      <c r="A1835" s="275"/>
      <c r="B1835" s="864"/>
      <c r="C1835" s="884"/>
      <c r="D1835" s="865"/>
      <c r="E1835" s="895"/>
      <c r="F1835" s="865"/>
      <c r="G1835" s="909"/>
      <c r="H1835" s="910"/>
      <c r="I1835" s="909"/>
      <c r="J1835" s="932"/>
      <c r="K1835" s="962"/>
      <c r="L1835" s="932"/>
      <c r="M1835" s="920"/>
      <c r="N1835" s="939"/>
      <c r="O1835" s="939"/>
      <c r="P1835" s="939"/>
      <c r="Q1835" s="1053"/>
      <c r="R1835" s="866" t="s">
        <v>649</v>
      </c>
      <c r="S1835" s="952">
        <v>6377056</v>
      </c>
    </row>
    <row r="1836" spans="1:19" ht="14.25">
      <c r="A1836" s="275"/>
      <c r="B1836" s="864"/>
      <c r="C1836" s="884"/>
      <c r="D1836" s="865"/>
      <c r="E1836" s="896"/>
      <c r="F1836" s="865"/>
      <c r="G1836" s="911"/>
      <c r="H1836" s="910"/>
      <c r="I1836" s="911"/>
      <c r="J1836" s="932"/>
      <c r="K1836" s="963"/>
      <c r="L1836" s="932"/>
      <c r="M1836" s="921"/>
      <c r="N1836" s="939"/>
      <c r="O1836" s="939"/>
      <c r="P1836" s="939"/>
      <c r="Q1836" s="1053"/>
      <c r="R1836" s="866" t="s">
        <v>178</v>
      </c>
      <c r="S1836" s="952">
        <v>4968535</v>
      </c>
    </row>
    <row r="1837" spans="1:19" ht="15">
      <c r="A1837" s="275"/>
      <c r="B1837" s="864"/>
      <c r="C1837" s="884"/>
      <c r="D1837" s="865"/>
      <c r="E1837" s="897" t="s">
        <v>1416</v>
      </c>
      <c r="F1837" s="868"/>
      <c r="G1837" s="912"/>
      <c r="H1837" s="912"/>
      <c r="I1837" s="912"/>
      <c r="J1837" s="933"/>
      <c r="K1837" s="964"/>
      <c r="L1837" s="933"/>
      <c r="M1837" s="922"/>
      <c r="N1837" s="940">
        <v>27.05</v>
      </c>
      <c r="O1837" s="940">
        <v>24.030000000000005</v>
      </c>
      <c r="P1837" s="940">
        <v>18.39</v>
      </c>
      <c r="Q1837" s="1054">
        <v>78667.923999999999</v>
      </c>
      <c r="R1837" s="869"/>
      <c r="S1837" s="951"/>
    </row>
    <row r="1838" spans="1:19" ht="14.25">
      <c r="A1838" s="275"/>
      <c r="B1838" s="864"/>
      <c r="C1838" s="884"/>
      <c r="D1838" s="865"/>
      <c r="E1838" s="898" t="s">
        <v>1417</v>
      </c>
      <c r="F1838" s="867"/>
      <c r="G1838" s="909" t="s">
        <v>170</v>
      </c>
      <c r="H1838" s="910" t="s">
        <v>170</v>
      </c>
      <c r="I1838" s="909" t="s">
        <v>171</v>
      </c>
      <c r="J1838" s="932" t="s">
        <v>172</v>
      </c>
      <c r="K1838" s="962" t="s">
        <v>173</v>
      </c>
      <c r="L1838" s="932" t="s">
        <v>13</v>
      </c>
      <c r="M1838" s="920" t="s">
        <v>1382</v>
      </c>
      <c r="N1838" s="939">
        <v>17.7</v>
      </c>
      <c r="O1838" s="939">
        <v>16.59</v>
      </c>
      <c r="P1838" s="939"/>
      <c r="Q1838" s="1053">
        <v>97219.999000000011</v>
      </c>
      <c r="R1838" s="866"/>
      <c r="S1838" s="952"/>
    </row>
    <row r="1839" spans="1:19" ht="14.25">
      <c r="A1839" s="275"/>
      <c r="B1839" s="864"/>
      <c r="C1839" s="884"/>
      <c r="D1839" s="865"/>
      <c r="E1839" s="896"/>
      <c r="F1839" s="865"/>
      <c r="G1839" s="911"/>
      <c r="H1839" s="910"/>
      <c r="I1839" s="911"/>
      <c r="J1839" s="932"/>
      <c r="K1839" s="963"/>
      <c r="L1839" s="932"/>
      <c r="M1839" s="921"/>
      <c r="N1839" s="939"/>
      <c r="O1839" s="939"/>
      <c r="P1839" s="939"/>
      <c r="Q1839" s="1053"/>
      <c r="R1839" s="866" t="s">
        <v>372</v>
      </c>
      <c r="S1839" s="952">
        <v>5605962</v>
      </c>
    </row>
    <row r="1840" spans="1:19" ht="15">
      <c r="A1840" s="275"/>
      <c r="B1840" s="864"/>
      <c r="C1840" s="884"/>
      <c r="D1840" s="865"/>
      <c r="E1840" s="897" t="s">
        <v>1418</v>
      </c>
      <c r="F1840" s="868"/>
      <c r="G1840" s="912"/>
      <c r="H1840" s="912"/>
      <c r="I1840" s="912"/>
      <c r="J1840" s="933"/>
      <c r="K1840" s="964"/>
      <c r="L1840" s="933"/>
      <c r="M1840" s="922"/>
      <c r="N1840" s="940">
        <v>17.7</v>
      </c>
      <c r="O1840" s="940">
        <v>16.59</v>
      </c>
      <c r="P1840" s="940">
        <v>16.61</v>
      </c>
      <c r="Q1840" s="1054">
        <v>97219.999000000011</v>
      </c>
      <c r="R1840" s="869"/>
      <c r="S1840" s="951"/>
    </row>
    <row r="1841" spans="1:19" ht="14.25">
      <c r="A1841" s="275"/>
      <c r="B1841" s="864"/>
      <c r="C1841" s="884"/>
      <c r="D1841" s="865"/>
      <c r="E1841" s="898" t="s">
        <v>1419</v>
      </c>
      <c r="F1841" s="867"/>
      <c r="G1841" s="909" t="s">
        <v>170</v>
      </c>
      <c r="H1841" s="910" t="s">
        <v>170</v>
      </c>
      <c r="I1841" s="909" t="s">
        <v>171</v>
      </c>
      <c r="J1841" s="932" t="s">
        <v>172</v>
      </c>
      <c r="K1841" s="962" t="s">
        <v>173</v>
      </c>
      <c r="L1841" s="932" t="s">
        <v>13</v>
      </c>
      <c r="M1841" s="920" t="s">
        <v>1382</v>
      </c>
      <c r="N1841" s="939">
        <v>3.7999999999999985E-2</v>
      </c>
      <c r="O1841" s="939">
        <v>3.7999999999999985E-2</v>
      </c>
      <c r="P1841" s="939"/>
      <c r="Q1841" s="1053">
        <v>0</v>
      </c>
      <c r="R1841" s="866"/>
      <c r="S1841" s="952"/>
    </row>
    <row r="1842" spans="1:19" ht="14.25">
      <c r="A1842" s="275"/>
      <c r="B1842" s="864"/>
      <c r="C1842" s="884"/>
      <c r="D1842" s="865"/>
      <c r="E1842" s="896"/>
      <c r="F1842" s="865"/>
      <c r="G1842" s="911"/>
      <c r="H1842" s="910"/>
      <c r="I1842" s="911"/>
      <c r="J1842" s="932"/>
      <c r="K1842" s="963"/>
      <c r="L1842" s="932"/>
      <c r="M1842" s="921"/>
      <c r="N1842" s="939"/>
      <c r="O1842" s="939"/>
      <c r="P1842" s="939"/>
      <c r="Q1842" s="1053"/>
      <c r="R1842" s="866" t="s">
        <v>178</v>
      </c>
      <c r="S1842" s="952">
        <v>0</v>
      </c>
    </row>
    <row r="1843" spans="1:19" ht="15">
      <c r="A1843" s="275"/>
      <c r="B1843" s="864"/>
      <c r="C1843" s="884"/>
      <c r="D1843" s="865"/>
      <c r="E1843" s="897" t="s">
        <v>1420</v>
      </c>
      <c r="F1843" s="868"/>
      <c r="G1843" s="912"/>
      <c r="H1843" s="912"/>
      <c r="I1843" s="912"/>
      <c r="J1843" s="933"/>
      <c r="K1843" s="964"/>
      <c r="L1843" s="933"/>
      <c r="M1843" s="922"/>
      <c r="N1843" s="940">
        <v>3.7999999999999985E-2</v>
      </c>
      <c r="O1843" s="940">
        <v>3.7999999999999985E-2</v>
      </c>
      <c r="P1843" s="940">
        <v>0</v>
      </c>
      <c r="Q1843" s="1054">
        <v>0</v>
      </c>
      <c r="R1843" s="869"/>
      <c r="S1843" s="951"/>
    </row>
    <row r="1844" spans="1:19" ht="15">
      <c r="A1844" s="275"/>
      <c r="B1844" s="864"/>
      <c r="C1844" s="886"/>
      <c r="D1844" s="892" t="s">
        <v>191</v>
      </c>
      <c r="E1844" s="899"/>
      <c r="F1844" s="865"/>
      <c r="G1844" s="910"/>
      <c r="H1844" s="910"/>
      <c r="I1844" s="910"/>
      <c r="J1844" s="932"/>
      <c r="K1844" s="965"/>
      <c r="L1844" s="932"/>
      <c r="M1844" s="923"/>
      <c r="N1844" s="939">
        <v>66.685000000000102</v>
      </c>
      <c r="O1844" s="939">
        <v>57.44</v>
      </c>
      <c r="P1844" s="939"/>
      <c r="Q1844" s="1053">
        <v>218653.54499999998</v>
      </c>
      <c r="R1844" s="866"/>
      <c r="S1844" s="952"/>
    </row>
    <row r="1845" spans="1:19" ht="15">
      <c r="A1845" s="275"/>
      <c r="B1845" s="864"/>
      <c r="C1845" s="883" t="s">
        <v>1421</v>
      </c>
      <c r="D1845" s="868"/>
      <c r="E1845" s="901"/>
      <c r="F1845" s="868"/>
      <c r="G1845" s="912"/>
      <c r="H1845" s="912"/>
      <c r="I1845" s="912"/>
      <c r="J1845" s="933"/>
      <c r="K1845" s="964"/>
      <c r="L1845" s="933"/>
      <c r="M1845" s="922"/>
      <c r="N1845" s="940">
        <v>66.685000000000102</v>
      </c>
      <c r="O1845" s="940">
        <v>57.44</v>
      </c>
      <c r="P1845" s="940"/>
      <c r="Q1845" s="1054">
        <v>218653.54499999998</v>
      </c>
      <c r="R1845" s="869"/>
      <c r="S1845" s="951"/>
    </row>
    <row r="1846" spans="1:19" ht="14.25">
      <c r="A1846" s="275"/>
      <c r="B1846" s="864"/>
      <c r="C1846" s="884" t="s">
        <v>1998</v>
      </c>
      <c r="D1846" s="867" t="s">
        <v>167</v>
      </c>
      <c r="E1846" s="898" t="s">
        <v>2182</v>
      </c>
      <c r="F1846" s="867" t="s">
        <v>207</v>
      </c>
      <c r="G1846" s="909" t="s">
        <v>170</v>
      </c>
      <c r="H1846" s="910" t="s">
        <v>170</v>
      </c>
      <c r="I1846" s="909" t="s">
        <v>171</v>
      </c>
      <c r="J1846" s="932" t="s">
        <v>172</v>
      </c>
      <c r="K1846" s="962" t="s">
        <v>173</v>
      </c>
      <c r="L1846" s="932" t="s">
        <v>1248</v>
      </c>
      <c r="M1846" s="920" t="s">
        <v>1400</v>
      </c>
      <c r="N1846" s="939">
        <v>11.6</v>
      </c>
      <c r="O1846" s="939">
        <v>11.13</v>
      </c>
      <c r="P1846" s="939"/>
      <c r="Q1846" s="1053">
        <v>44520.862999999998</v>
      </c>
      <c r="R1846" s="866"/>
      <c r="S1846" s="952"/>
    </row>
    <row r="1847" spans="1:19" ht="14.25">
      <c r="A1847" s="275"/>
      <c r="B1847" s="864"/>
      <c r="C1847" s="884"/>
      <c r="D1847" s="865"/>
      <c r="E1847" s="895"/>
      <c r="F1847" s="865"/>
      <c r="G1847" s="909"/>
      <c r="H1847" s="910"/>
      <c r="I1847" s="909"/>
      <c r="J1847" s="932"/>
      <c r="K1847" s="962"/>
      <c r="L1847" s="932"/>
      <c r="M1847" s="920"/>
      <c r="N1847" s="939"/>
      <c r="O1847" s="939"/>
      <c r="P1847" s="939"/>
      <c r="Q1847" s="1053"/>
      <c r="R1847" s="866" t="s">
        <v>372</v>
      </c>
      <c r="S1847" s="952">
        <v>2620111.59</v>
      </c>
    </row>
    <row r="1848" spans="1:19" ht="14.25">
      <c r="A1848" s="275"/>
      <c r="B1848" s="864"/>
      <c r="C1848" s="884"/>
      <c r="D1848" s="865"/>
      <c r="E1848" s="895"/>
      <c r="F1848" s="865"/>
      <c r="G1848" s="909"/>
      <c r="H1848" s="910"/>
      <c r="I1848" s="909"/>
      <c r="J1848" s="932"/>
      <c r="K1848" s="962"/>
      <c r="L1848" s="932"/>
      <c r="M1848" s="920"/>
      <c r="N1848" s="939"/>
      <c r="O1848" s="939"/>
      <c r="P1848" s="939"/>
      <c r="Q1848" s="1053"/>
      <c r="R1848" s="866" t="s">
        <v>178</v>
      </c>
      <c r="S1848" s="952">
        <v>26110.21</v>
      </c>
    </row>
    <row r="1849" spans="1:19" ht="14.25">
      <c r="A1849" s="275"/>
      <c r="B1849" s="864"/>
      <c r="C1849" s="884"/>
      <c r="D1849" s="865"/>
      <c r="E1849" s="895"/>
      <c r="F1849" s="867" t="s">
        <v>208</v>
      </c>
      <c r="G1849" s="909" t="s">
        <v>170</v>
      </c>
      <c r="H1849" s="910" t="s">
        <v>170</v>
      </c>
      <c r="I1849" s="909" t="s">
        <v>171</v>
      </c>
      <c r="J1849" s="932" t="s">
        <v>172</v>
      </c>
      <c r="K1849" s="962" t="s">
        <v>173</v>
      </c>
      <c r="L1849" s="932" t="s">
        <v>1248</v>
      </c>
      <c r="M1849" s="920" t="s">
        <v>1400</v>
      </c>
      <c r="N1849" s="939">
        <v>11.6</v>
      </c>
      <c r="O1849" s="939">
        <v>11.001999999999997</v>
      </c>
      <c r="P1849" s="939"/>
      <c r="Q1849" s="1053">
        <v>51008.968999999997</v>
      </c>
      <c r="R1849" s="866"/>
      <c r="S1849" s="952"/>
    </row>
    <row r="1850" spans="1:19" ht="14.25">
      <c r="A1850" s="275"/>
      <c r="B1850" s="864"/>
      <c r="C1850" s="884"/>
      <c r="D1850" s="865"/>
      <c r="E1850" s="895"/>
      <c r="F1850" s="865"/>
      <c r="G1850" s="909"/>
      <c r="H1850" s="910"/>
      <c r="I1850" s="909"/>
      <c r="J1850" s="932"/>
      <c r="K1850" s="962"/>
      <c r="L1850" s="932"/>
      <c r="M1850" s="920"/>
      <c r="N1850" s="939"/>
      <c r="O1850" s="939"/>
      <c r="P1850" s="939"/>
      <c r="Q1850" s="1053"/>
      <c r="R1850" s="866" t="s">
        <v>372</v>
      </c>
      <c r="S1850" s="952">
        <v>3008350.4400000004</v>
      </c>
    </row>
    <row r="1851" spans="1:19" ht="14.25">
      <c r="A1851" s="275"/>
      <c r="B1851" s="864"/>
      <c r="C1851" s="884"/>
      <c r="D1851" s="865"/>
      <c r="E1851" s="895"/>
      <c r="F1851" s="865"/>
      <c r="G1851" s="909"/>
      <c r="H1851" s="910"/>
      <c r="I1851" s="909"/>
      <c r="J1851" s="932"/>
      <c r="K1851" s="962"/>
      <c r="L1851" s="932"/>
      <c r="M1851" s="920"/>
      <c r="N1851" s="939"/>
      <c r="O1851" s="939"/>
      <c r="P1851" s="939"/>
      <c r="Q1851" s="1053"/>
      <c r="R1851" s="866" t="s">
        <v>178</v>
      </c>
      <c r="S1851" s="952">
        <v>25106.730000000003</v>
      </c>
    </row>
    <row r="1852" spans="1:19" ht="14.25">
      <c r="A1852" s="275"/>
      <c r="B1852" s="864"/>
      <c r="C1852" s="884"/>
      <c r="D1852" s="865"/>
      <c r="E1852" s="895"/>
      <c r="F1852" s="867" t="s">
        <v>253</v>
      </c>
      <c r="G1852" s="909" t="s">
        <v>170</v>
      </c>
      <c r="H1852" s="910" t="s">
        <v>170</v>
      </c>
      <c r="I1852" s="909" t="s">
        <v>171</v>
      </c>
      <c r="J1852" s="932" t="s">
        <v>172</v>
      </c>
      <c r="K1852" s="962" t="s">
        <v>173</v>
      </c>
      <c r="L1852" s="932" t="s">
        <v>1248</v>
      </c>
      <c r="M1852" s="920" t="s">
        <v>1400</v>
      </c>
      <c r="N1852" s="939">
        <v>11.6</v>
      </c>
      <c r="O1852" s="939">
        <v>11.337999999999999</v>
      </c>
      <c r="P1852" s="939"/>
      <c r="Q1852" s="1053">
        <v>48468.074000000008</v>
      </c>
      <c r="R1852" s="866"/>
      <c r="S1852" s="952"/>
    </row>
    <row r="1853" spans="1:19" ht="14.25">
      <c r="A1853" s="275"/>
      <c r="B1853" s="864"/>
      <c r="C1853" s="884"/>
      <c r="D1853" s="865"/>
      <c r="E1853" s="895"/>
      <c r="F1853" s="865"/>
      <c r="G1853" s="909"/>
      <c r="H1853" s="910"/>
      <c r="I1853" s="909"/>
      <c r="J1853" s="932"/>
      <c r="K1853" s="962"/>
      <c r="L1853" s="932"/>
      <c r="M1853" s="920"/>
      <c r="N1853" s="939"/>
      <c r="O1853" s="939"/>
      <c r="P1853" s="939"/>
      <c r="Q1853" s="1053"/>
      <c r="R1853" s="866" t="s">
        <v>372</v>
      </c>
      <c r="S1853" s="952">
        <v>2851570.35</v>
      </c>
    </row>
    <row r="1854" spans="1:19" ht="14.25">
      <c r="A1854" s="275"/>
      <c r="B1854" s="864"/>
      <c r="C1854" s="884"/>
      <c r="D1854" s="865"/>
      <c r="E1854" s="895"/>
      <c r="F1854" s="865"/>
      <c r="G1854" s="909"/>
      <c r="H1854" s="910"/>
      <c r="I1854" s="909"/>
      <c r="J1854" s="932"/>
      <c r="K1854" s="962"/>
      <c r="L1854" s="932"/>
      <c r="M1854" s="920"/>
      <c r="N1854" s="939"/>
      <c r="O1854" s="939"/>
      <c r="P1854" s="939"/>
      <c r="Q1854" s="1053"/>
      <c r="R1854" s="866" t="s">
        <v>178</v>
      </c>
      <c r="S1854" s="952">
        <v>27420.13</v>
      </c>
    </row>
    <row r="1855" spans="1:19" ht="14.25">
      <c r="A1855" s="275"/>
      <c r="B1855" s="864"/>
      <c r="C1855" s="884"/>
      <c r="D1855" s="865"/>
      <c r="E1855" s="895"/>
      <c r="F1855" s="867" t="s">
        <v>370</v>
      </c>
      <c r="G1855" s="909" t="s">
        <v>170</v>
      </c>
      <c r="H1855" s="910" t="s">
        <v>170</v>
      </c>
      <c r="I1855" s="909" t="s">
        <v>171</v>
      </c>
      <c r="J1855" s="932" t="s">
        <v>172</v>
      </c>
      <c r="K1855" s="962" t="s">
        <v>173</v>
      </c>
      <c r="L1855" s="932" t="s">
        <v>1248</v>
      </c>
      <c r="M1855" s="920" t="s">
        <v>1400</v>
      </c>
      <c r="N1855" s="939">
        <v>11.6</v>
      </c>
      <c r="O1855" s="939">
        <v>11.143000000000002</v>
      </c>
      <c r="P1855" s="939"/>
      <c r="Q1855" s="1053">
        <v>48009.381999999998</v>
      </c>
      <c r="R1855" s="866"/>
      <c r="S1855" s="952"/>
    </row>
    <row r="1856" spans="1:19" ht="14.25">
      <c r="A1856" s="275"/>
      <c r="B1856" s="864"/>
      <c r="C1856" s="884"/>
      <c r="D1856" s="865"/>
      <c r="E1856" s="895"/>
      <c r="F1856" s="865"/>
      <c r="G1856" s="909"/>
      <c r="H1856" s="910"/>
      <c r="I1856" s="909"/>
      <c r="J1856" s="932"/>
      <c r="K1856" s="962"/>
      <c r="L1856" s="932"/>
      <c r="M1856" s="920"/>
      <c r="N1856" s="939"/>
      <c r="O1856" s="939"/>
      <c r="P1856" s="939"/>
      <c r="Q1856" s="1053"/>
      <c r="R1856" s="866" t="s">
        <v>372</v>
      </c>
      <c r="S1856" s="952">
        <v>2835248.2400000007</v>
      </c>
    </row>
    <row r="1857" spans="1:19" ht="14.25">
      <c r="A1857" s="275"/>
      <c r="B1857" s="864"/>
      <c r="C1857" s="884"/>
      <c r="D1857" s="865"/>
      <c r="E1857" s="895"/>
      <c r="F1857" s="865"/>
      <c r="G1857" s="909"/>
      <c r="H1857" s="910"/>
      <c r="I1857" s="909"/>
      <c r="J1857" s="932"/>
      <c r="K1857" s="962"/>
      <c r="L1857" s="932"/>
      <c r="M1857" s="920"/>
      <c r="N1857" s="939"/>
      <c r="O1857" s="939"/>
      <c r="P1857" s="939"/>
      <c r="Q1857" s="1053"/>
      <c r="R1857" s="866" t="s">
        <v>178</v>
      </c>
      <c r="S1857" s="952">
        <v>20785.010000000002</v>
      </c>
    </row>
    <row r="1858" spans="1:19" ht="14.25">
      <c r="A1858" s="275"/>
      <c r="B1858" s="864"/>
      <c r="C1858" s="884"/>
      <c r="D1858" s="865"/>
      <c r="E1858" s="895"/>
      <c r="F1858" s="867" t="s">
        <v>1999</v>
      </c>
      <c r="G1858" s="909" t="s">
        <v>170</v>
      </c>
      <c r="H1858" s="910" t="s">
        <v>170</v>
      </c>
      <c r="I1858" s="909" t="s">
        <v>171</v>
      </c>
      <c r="J1858" s="932" t="s">
        <v>172</v>
      </c>
      <c r="K1858" s="962" t="s">
        <v>173</v>
      </c>
      <c r="L1858" s="932" t="s">
        <v>1248</v>
      </c>
      <c r="M1858" s="920" t="s">
        <v>1400</v>
      </c>
      <c r="N1858" s="939">
        <v>11.6</v>
      </c>
      <c r="O1858" s="939">
        <v>11.193999999999997</v>
      </c>
      <c r="P1858" s="939"/>
      <c r="Q1858" s="1053">
        <v>47910.114000000001</v>
      </c>
      <c r="R1858" s="866"/>
      <c r="S1858" s="952"/>
    </row>
    <row r="1859" spans="1:19" ht="14.25">
      <c r="A1859" s="275"/>
      <c r="B1859" s="864"/>
      <c r="C1859" s="884"/>
      <c r="D1859" s="865"/>
      <c r="E1859" s="895"/>
      <c r="F1859" s="865"/>
      <c r="G1859" s="909"/>
      <c r="H1859" s="910"/>
      <c r="I1859" s="909"/>
      <c r="J1859" s="932"/>
      <c r="K1859" s="962"/>
      <c r="L1859" s="932"/>
      <c r="M1859" s="920"/>
      <c r="N1859" s="939"/>
      <c r="O1859" s="939"/>
      <c r="P1859" s="939"/>
      <c r="Q1859" s="1053"/>
      <c r="R1859" s="866" t="s">
        <v>372</v>
      </c>
      <c r="S1859" s="952">
        <v>2823413.4700000007</v>
      </c>
    </row>
    <row r="1860" spans="1:19" ht="14.25">
      <c r="A1860" s="275"/>
      <c r="B1860" s="864"/>
      <c r="C1860" s="884"/>
      <c r="D1860" s="865"/>
      <c r="E1860" s="895"/>
      <c r="F1860" s="865"/>
      <c r="G1860" s="909"/>
      <c r="H1860" s="910"/>
      <c r="I1860" s="909"/>
      <c r="J1860" s="932"/>
      <c r="K1860" s="962"/>
      <c r="L1860" s="932"/>
      <c r="M1860" s="920"/>
      <c r="N1860" s="939"/>
      <c r="O1860" s="939"/>
      <c r="P1860" s="939"/>
      <c r="Q1860" s="1053"/>
      <c r="R1860" s="866" t="s">
        <v>178</v>
      </c>
      <c r="S1860" s="952">
        <v>24232.719999999998</v>
      </c>
    </row>
    <row r="1861" spans="1:19" ht="14.25">
      <c r="A1861" s="275"/>
      <c r="B1861" s="864"/>
      <c r="C1861" s="884"/>
      <c r="D1861" s="865"/>
      <c r="E1861" s="895"/>
      <c r="F1861" s="867" t="s">
        <v>2000</v>
      </c>
      <c r="G1861" s="909" t="s">
        <v>170</v>
      </c>
      <c r="H1861" s="910" t="s">
        <v>170</v>
      </c>
      <c r="I1861" s="909" t="s">
        <v>171</v>
      </c>
      <c r="J1861" s="932" t="s">
        <v>172</v>
      </c>
      <c r="K1861" s="962" t="s">
        <v>173</v>
      </c>
      <c r="L1861" s="932" t="s">
        <v>1248</v>
      </c>
      <c r="M1861" s="920" t="s">
        <v>1400</v>
      </c>
      <c r="N1861" s="939">
        <v>11.6</v>
      </c>
      <c r="O1861" s="939">
        <v>11.186000000000002</v>
      </c>
      <c r="P1861" s="939"/>
      <c r="Q1861" s="1053">
        <v>45567.951999999997</v>
      </c>
      <c r="R1861" s="866"/>
      <c r="S1861" s="952"/>
    </row>
    <row r="1862" spans="1:19" ht="14.25">
      <c r="A1862" s="275"/>
      <c r="B1862" s="864"/>
      <c r="C1862" s="884"/>
      <c r="D1862" s="865"/>
      <c r="E1862" s="895"/>
      <c r="F1862" s="865"/>
      <c r="G1862" s="909"/>
      <c r="H1862" s="910"/>
      <c r="I1862" s="909"/>
      <c r="J1862" s="932"/>
      <c r="K1862" s="962"/>
      <c r="L1862" s="932"/>
      <c r="M1862" s="920"/>
      <c r="N1862" s="939"/>
      <c r="O1862" s="939"/>
      <c r="P1862" s="939"/>
      <c r="Q1862" s="1053"/>
      <c r="R1862" s="866" t="s">
        <v>372</v>
      </c>
      <c r="S1862" s="952">
        <v>2678837.2599999998</v>
      </c>
    </row>
    <row r="1863" spans="1:19" ht="14.25">
      <c r="A1863" s="275"/>
      <c r="B1863" s="864"/>
      <c r="C1863" s="884"/>
      <c r="D1863" s="865"/>
      <c r="E1863" s="895"/>
      <c r="F1863" s="865"/>
      <c r="G1863" s="909"/>
      <c r="H1863" s="910"/>
      <c r="I1863" s="909"/>
      <c r="J1863" s="932"/>
      <c r="K1863" s="962"/>
      <c r="L1863" s="932"/>
      <c r="M1863" s="920"/>
      <c r="N1863" s="939"/>
      <c r="O1863" s="939"/>
      <c r="P1863" s="939"/>
      <c r="Q1863" s="1053"/>
      <c r="R1863" s="866" t="s">
        <v>178</v>
      </c>
      <c r="S1863" s="952">
        <v>19824.22</v>
      </c>
    </row>
    <row r="1864" spans="1:19" ht="14.25">
      <c r="A1864" s="275"/>
      <c r="B1864" s="864"/>
      <c r="C1864" s="884"/>
      <c r="D1864" s="865"/>
      <c r="E1864" s="895"/>
      <c r="F1864" s="867" t="s">
        <v>2001</v>
      </c>
      <c r="G1864" s="909" t="s">
        <v>170</v>
      </c>
      <c r="H1864" s="910" t="s">
        <v>170</v>
      </c>
      <c r="I1864" s="909" t="s">
        <v>171</v>
      </c>
      <c r="J1864" s="932" t="s">
        <v>172</v>
      </c>
      <c r="K1864" s="962" t="s">
        <v>173</v>
      </c>
      <c r="L1864" s="932" t="s">
        <v>1248</v>
      </c>
      <c r="M1864" s="920" t="s">
        <v>1400</v>
      </c>
      <c r="N1864" s="939">
        <v>11.6</v>
      </c>
      <c r="O1864" s="939">
        <v>11.159000000000004</v>
      </c>
      <c r="P1864" s="939"/>
      <c r="Q1864" s="1053">
        <v>60864.707999999999</v>
      </c>
      <c r="R1864" s="866"/>
      <c r="S1864" s="952"/>
    </row>
    <row r="1865" spans="1:19" ht="14.25">
      <c r="A1865" s="275"/>
      <c r="B1865" s="864"/>
      <c r="C1865" s="884"/>
      <c r="D1865" s="865"/>
      <c r="E1865" s="895"/>
      <c r="F1865" s="865"/>
      <c r="G1865" s="909"/>
      <c r="H1865" s="910"/>
      <c r="I1865" s="909"/>
      <c r="J1865" s="932"/>
      <c r="K1865" s="962"/>
      <c r="L1865" s="932"/>
      <c r="M1865" s="920"/>
      <c r="N1865" s="939"/>
      <c r="O1865" s="939"/>
      <c r="P1865" s="939"/>
      <c r="Q1865" s="1053"/>
      <c r="R1865" s="866" t="s">
        <v>372</v>
      </c>
      <c r="S1865" s="952">
        <v>3583026.84</v>
      </c>
    </row>
    <row r="1866" spans="1:19" ht="14.25">
      <c r="A1866" s="275"/>
      <c r="B1866" s="864"/>
      <c r="C1866" s="884"/>
      <c r="D1866" s="865"/>
      <c r="E1866" s="896"/>
      <c r="F1866" s="865"/>
      <c r="G1866" s="911"/>
      <c r="H1866" s="910"/>
      <c r="I1866" s="911"/>
      <c r="J1866" s="932"/>
      <c r="K1866" s="963"/>
      <c r="L1866" s="932"/>
      <c r="M1866" s="921"/>
      <c r="N1866" s="939"/>
      <c r="O1866" s="939"/>
      <c r="P1866" s="939"/>
      <c r="Q1866" s="1053"/>
      <c r="R1866" s="866" t="s">
        <v>178</v>
      </c>
      <c r="S1866" s="952">
        <v>22871.23</v>
      </c>
    </row>
    <row r="1867" spans="1:19" ht="15">
      <c r="A1867" s="275"/>
      <c r="B1867" s="864"/>
      <c r="C1867" s="884"/>
      <c r="D1867" s="865"/>
      <c r="E1867" s="897" t="s">
        <v>2183</v>
      </c>
      <c r="F1867" s="868"/>
      <c r="G1867" s="912"/>
      <c r="H1867" s="912"/>
      <c r="I1867" s="912"/>
      <c r="J1867" s="933"/>
      <c r="K1867" s="964"/>
      <c r="L1867" s="933"/>
      <c r="M1867" s="922"/>
      <c r="N1867" s="940">
        <v>81.20000000000006</v>
      </c>
      <c r="O1867" s="940">
        <v>78.152000000000058</v>
      </c>
      <c r="P1867" s="940">
        <v>62.497999999999998</v>
      </c>
      <c r="Q1867" s="1054">
        <v>346350.06200000003</v>
      </c>
      <c r="R1867" s="869"/>
      <c r="S1867" s="951"/>
    </row>
    <row r="1868" spans="1:19" ht="15">
      <c r="A1868" s="275"/>
      <c r="B1868" s="864"/>
      <c r="C1868" s="886"/>
      <c r="D1868" s="892" t="s">
        <v>191</v>
      </c>
      <c r="E1868" s="899"/>
      <c r="F1868" s="865"/>
      <c r="G1868" s="910"/>
      <c r="H1868" s="910"/>
      <c r="I1868" s="910"/>
      <c r="J1868" s="932"/>
      <c r="K1868" s="965"/>
      <c r="L1868" s="932"/>
      <c r="M1868" s="923"/>
      <c r="N1868" s="939">
        <v>81.20000000000006</v>
      </c>
      <c r="O1868" s="939">
        <v>78.152000000000058</v>
      </c>
      <c r="P1868" s="939"/>
      <c r="Q1868" s="1053">
        <v>346350.06200000003</v>
      </c>
      <c r="R1868" s="866"/>
      <c r="S1868" s="952"/>
    </row>
    <row r="1869" spans="1:19" ht="15">
      <c r="A1869" s="275"/>
      <c r="B1869" s="864"/>
      <c r="C1869" s="883" t="s">
        <v>2002</v>
      </c>
      <c r="D1869" s="868"/>
      <c r="E1869" s="901"/>
      <c r="F1869" s="868"/>
      <c r="G1869" s="912"/>
      <c r="H1869" s="912"/>
      <c r="I1869" s="912"/>
      <c r="J1869" s="933"/>
      <c r="K1869" s="964"/>
      <c r="L1869" s="933"/>
      <c r="M1869" s="922"/>
      <c r="N1869" s="940">
        <v>81.20000000000006</v>
      </c>
      <c r="O1869" s="940">
        <v>78.152000000000058</v>
      </c>
      <c r="P1869" s="940"/>
      <c r="Q1869" s="1054">
        <v>346350.06200000003</v>
      </c>
      <c r="R1869" s="869"/>
      <c r="S1869" s="951"/>
    </row>
    <row r="1870" spans="1:19" ht="14.25">
      <c r="A1870" s="275"/>
      <c r="B1870" s="864"/>
      <c r="C1870" s="884" t="s">
        <v>1899</v>
      </c>
      <c r="D1870" s="867" t="s">
        <v>167</v>
      </c>
      <c r="E1870" s="898" t="s">
        <v>1387</v>
      </c>
      <c r="F1870" s="867"/>
      <c r="G1870" s="909" t="s">
        <v>170</v>
      </c>
      <c r="H1870" s="910" t="s">
        <v>170</v>
      </c>
      <c r="I1870" s="909" t="s">
        <v>171</v>
      </c>
      <c r="J1870" s="932" t="s">
        <v>172</v>
      </c>
      <c r="K1870" s="962" t="s">
        <v>173</v>
      </c>
      <c r="L1870" s="932" t="s">
        <v>1318</v>
      </c>
      <c r="M1870" s="920" t="s">
        <v>1388</v>
      </c>
      <c r="N1870" s="939">
        <v>1.8199999999999996</v>
      </c>
      <c r="O1870" s="939">
        <v>1.5999999999999999</v>
      </c>
      <c r="P1870" s="939"/>
      <c r="Q1870" s="1053">
        <v>1043.08</v>
      </c>
      <c r="R1870" s="866"/>
      <c r="S1870" s="952"/>
    </row>
    <row r="1871" spans="1:19" ht="14.25">
      <c r="A1871" s="275"/>
      <c r="B1871" s="864"/>
      <c r="C1871" s="884"/>
      <c r="D1871" s="865"/>
      <c r="E1871" s="896"/>
      <c r="F1871" s="865"/>
      <c r="G1871" s="911"/>
      <c r="H1871" s="910"/>
      <c r="I1871" s="911"/>
      <c r="J1871" s="932"/>
      <c r="K1871" s="963"/>
      <c r="L1871" s="932"/>
      <c r="M1871" s="921"/>
      <c r="N1871" s="939"/>
      <c r="O1871" s="939"/>
      <c r="P1871" s="939"/>
      <c r="Q1871" s="1053"/>
      <c r="R1871" s="866" t="s">
        <v>178</v>
      </c>
      <c r="S1871" s="952">
        <v>87322</v>
      </c>
    </row>
    <row r="1872" spans="1:19" ht="15">
      <c r="A1872" s="275"/>
      <c r="B1872" s="864"/>
      <c r="C1872" s="884"/>
      <c r="D1872" s="865"/>
      <c r="E1872" s="897" t="s">
        <v>1389</v>
      </c>
      <c r="F1872" s="868"/>
      <c r="G1872" s="912"/>
      <c r="H1872" s="912"/>
      <c r="I1872" s="912"/>
      <c r="J1872" s="933"/>
      <c r="K1872" s="964"/>
      <c r="L1872" s="933"/>
      <c r="M1872" s="922"/>
      <c r="N1872" s="940">
        <v>1.8199999999999996</v>
      </c>
      <c r="O1872" s="940">
        <v>1.5999999999999999</v>
      </c>
      <c r="P1872" s="940">
        <v>0.38500000000000001</v>
      </c>
      <c r="Q1872" s="1054">
        <v>1043.08</v>
      </c>
      <c r="R1872" s="869"/>
      <c r="S1872" s="951"/>
    </row>
    <row r="1873" spans="1:19" ht="14.25">
      <c r="A1873" s="275"/>
      <c r="B1873" s="864"/>
      <c r="C1873" s="884"/>
      <c r="D1873" s="865"/>
      <c r="E1873" s="898" t="s">
        <v>1390</v>
      </c>
      <c r="F1873" s="867"/>
      <c r="G1873" s="909" t="s">
        <v>170</v>
      </c>
      <c r="H1873" s="910" t="s">
        <v>170</v>
      </c>
      <c r="I1873" s="909" t="s">
        <v>171</v>
      </c>
      <c r="J1873" s="932" t="s">
        <v>172</v>
      </c>
      <c r="K1873" s="962" t="s">
        <v>173</v>
      </c>
      <c r="L1873" s="932" t="s">
        <v>1391</v>
      </c>
      <c r="M1873" s="920" t="s">
        <v>1392</v>
      </c>
      <c r="N1873" s="939">
        <v>2.600000000000001</v>
      </c>
      <c r="O1873" s="939">
        <v>2.2000000000000002</v>
      </c>
      <c r="P1873" s="939"/>
      <c r="Q1873" s="1053">
        <v>2191.3310000000001</v>
      </c>
      <c r="R1873" s="866"/>
      <c r="S1873" s="952"/>
    </row>
    <row r="1874" spans="1:19" ht="14.25">
      <c r="A1874" s="275"/>
      <c r="B1874" s="864"/>
      <c r="C1874" s="884"/>
      <c r="D1874" s="865"/>
      <c r="E1874" s="896"/>
      <c r="F1874" s="865"/>
      <c r="G1874" s="911"/>
      <c r="H1874" s="910"/>
      <c r="I1874" s="911"/>
      <c r="J1874" s="932"/>
      <c r="K1874" s="963"/>
      <c r="L1874" s="932"/>
      <c r="M1874" s="921"/>
      <c r="N1874" s="939"/>
      <c r="O1874" s="939"/>
      <c r="P1874" s="939"/>
      <c r="Q1874" s="1053"/>
      <c r="R1874" s="866" t="s">
        <v>178</v>
      </c>
      <c r="S1874" s="952">
        <v>145188</v>
      </c>
    </row>
    <row r="1875" spans="1:19" ht="15">
      <c r="A1875" s="275"/>
      <c r="B1875" s="864"/>
      <c r="C1875" s="884"/>
      <c r="D1875" s="865"/>
      <c r="E1875" s="897" t="s">
        <v>1393</v>
      </c>
      <c r="F1875" s="868"/>
      <c r="G1875" s="912"/>
      <c r="H1875" s="912"/>
      <c r="I1875" s="912"/>
      <c r="J1875" s="933"/>
      <c r="K1875" s="964"/>
      <c r="L1875" s="933"/>
      <c r="M1875" s="922"/>
      <c r="N1875" s="940">
        <v>2.600000000000001</v>
      </c>
      <c r="O1875" s="940">
        <v>2.2000000000000002</v>
      </c>
      <c r="P1875" s="940">
        <v>0.4</v>
      </c>
      <c r="Q1875" s="1054">
        <v>2191.3310000000001</v>
      </c>
      <c r="R1875" s="869"/>
      <c r="S1875" s="951"/>
    </row>
    <row r="1876" spans="1:19" ht="14.25">
      <c r="A1876" s="275"/>
      <c r="B1876" s="864"/>
      <c r="C1876" s="884"/>
      <c r="D1876" s="865"/>
      <c r="E1876" s="898" t="s">
        <v>1394</v>
      </c>
      <c r="F1876" s="867"/>
      <c r="G1876" s="909" t="s">
        <v>170</v>
      </c>
      <c r="H1876" s="910" t="s">
        <v>170</v>
      </c>
      <c r="I1876" s="909" t="s">
        <v>171</v>
      </c>
      <c r="J1876" s="932" t="s">
        <v>172</v>
      </c>
      <c r="K1876" s="962" t="s">
        <v>173</v>
      </c>
      <c r="L1876" s="932" t="s">
        <v>1318</v>
      </c>
      <c r="M1876" s="920" t="s">
        <v>1395</v>
      </c>
      <c r="N1876" s="939">
        <v>2.4499999999999997</v>
      </c>
      <c r="O1876" s="939">
        <v>2.2000000000000002</v>
      </c>
      <c r="P1876" s="939"/>
      <c r="Q1876" s="1053">
        <v>1821.8999999999999</v>
      </c>
      <c r="R1876" s="866"/>
      <c r="S1876" s="952"/>
    </row>
    <row r="1877" spans="1:19" ht="14.25">
      <c r="A1877" s="275"/>
      <c r="B1877" s="864"/>
      <c r="C1877" s="884"/>
      <c r="D1877" s="865"/>
      <c r="E1877" s="896"/>
      <c r="F1877" s="865"/>
      <c r="G1877" s="911"/>
      <c r="H1877" s="910"/>
      <c r="I1877" s="911"/>
      <c r="J1877" s="932"/>
      <c r="K1877" s="963"/>
      <c r="L1877" s="932"/>
      <c r="M1877" s="921"/>
      <c r="N1877" s="939"/>
      <c r="O1877" s="939"/>
      <c r="P1877" s="939"/>
      <c r="Q1877" s="1053"/>
      <c r="R1877" s="866" t="s">
        <v>178</v>
      </c>
      <c r="S1877" s="952">
        <v>145904</v>
      </c>
    </row>
    <row r="1878" spans="1:19" ht="15">
      <c r="A1878" s="275"/>
      <c r="B1878" s="864"/>
      <c r="C1878" s="884"/>
      <c r="D1878" s="865"/>
      <c r="E1878" s="897" t="s">
        <v>1396</v>
      </c>
      <c r="F1878" s="868"/>
      <c r="G1878" s="912"/>
      <c r="H1878" s="912"/>
      <c r="I1878" s="912"/>
      <c r="J1878" s="933"/>
      <c r="K1878" s="964"/>
      <c r="L1878" s="933"/>
      <c r="M1878" s="922"/>
      <c r="N1878" s="940">
        <v>2.4499999999999997</v>
      </c>
      <c r="O1878" s="940">
        <v>2.2000000000000002</v>
      </c>
      <c r="P1878" s="940">
        <v>0.57999999999999996</v>
      </c>
      <c r="Q1878" s="1054">
        <v>1821.8999999999999</v>
      </c>
      <c r="R1878" s="869"/>
      <c r="S1878" s="951"/>
    </row>
    <row r="1879" spans="1:19" ht="14.25">
      <c r="A1879" s="275"/>
      <c r="B1879" s="864"/>
      <c r="C1879" s="884"/>
      <c r="D1879" s="865"/>
      <c r="E1879" s="898" t="s">
        <v>1397</v>
      </c>
      <c r="F1879" s="867"/>
      <c r="G1879" s="909" t="s">
        <v>170</v>
      </c>
      <c r="H1879" s="910" t="s">
        <v>170</v>
      </c>
      <c r="I1879" s="909" t="s">
        <v>171</v>
      </c>
      <c r="J1879" s="932" t="s">
        <v>172</v>
      </c>
      <c r="K1879" s="962" t="s">
        <v>173</v>
      </c>
      <c r="L1879" s="932" t="s">
        <v>1318</v>
      </c>
      <c r="M1879" s="920" t="s">
        <v>1395</v>
      </c>
      <c r="N1879" s="939">
        <v>0.15</v>
      </c>
      <c r="O1879" s="939">
        <v>0.11999999999999998</v>
      </c>
      <c r="P1879" s="939"/>
      <c r="Q1879" s="1053">
        <v>357.577</v>
      </c>
      <c r="R1879" s="866"/>
      <c r="S1879" s="952"/>
    </row>
    <row r="1880" spans="1:19" ht="14.25">
      <c r="A1880" s="275"/>
      <c r="B1880" s="864"/>
      <c r="C1880" s="884"/>
      <c r="D1880" s="865"/>
      <c r="E1880" s="896"/>
      <c r="F1880" s="865"/>
      <c r="G1880" s="911"/>
      <c r="H1880" s="910"/>
      <c r="I1880" s="911"/>
      <c r="J1880" s="932"/>
      <c r="K1880" s="963"/>
      <c r="L1880" s="932"/>
      <c r="M1880" s="921"/>
      <c r="N1880" s="939"/>
      <c r="O1880" s="939"/>
      <c r="P1880" s="939"/>
      <c r="Q1880" s="1053"/>
      <c r="R1880" s="866" t="s">
        <v>178</v>
      </c>
      <c r="S1880" s="952">
        <v>34678</v>
      </c>
    </row>
    <row r="1881" spans="1:19" ht="15">
      <c r="A1881" s="275"/>
      <c r="B1881" s="864"/>
      <c r="C1881" s="884"/>
      <c r="D1881" s="865"/>
      <c r="E1881" s="897" t="s">
        <v>1398</v>
      </c>
      <c r="F1881" s="868"/>
      <c r="G1881" s="912"/>
      <c r="H1881" s="912"/>
      <c r="I1881" s="912"/>
      <c r="J1881" s="933"/>
      <c r="K1881" s="964"/>
      <c r="L1881" s="933"/>
      <c r="M1881" s="922"/>
      <c r="N1881" s="940">
        <v>0.15</v>
      </c>
      <c r="O1881" s="940">
        <v>0.11999999999999998</v>
      </c>
      <c r="P1881" s="940">
        <v>6.6000000000000003E-2</v>
      </c>
      <c r="Q1881" s="1054">
        <v>357.577</v>
      </c>
      <c r="R1881" s="869"/>
      <c r="S1881" s="951"/>
    </row>
    <row r="1882" spans="1:19" ht="14.25">
      <c r="A1882" s="275"/>
      <c r="B1882" s="864"/>
      <c r="C1882" s="884"/>
      <c r="D1882" s="865"/>
      <c r="E1882" s="898" t="s">
        <v>1399</v>
      </c>
      <c r="F1882" s="867"/>
      <c r="G1882" s="909" t="s">
        <v>170</v>
      </c>
      <c r="H1882" s="910" t="s">
        <v>170</v>
      </c>
      <c r="I1882" s="909" t="s">
        <v>171</v>
      </c>
      <c r="J1882" s="932" t="s">
        <v>172</v>
      </c>
      <c r="K1882" s="962" t="s">
        <v>173</v>
      </c>
      <c r="L1882" s="932" t="s">
        <v>1248</v>
      </c>
      <c r="M1882" s="920" t="s">
        <v>1400</v>
      </c>
      <c r="N1882" s="939">
        <v>3.44</v>
      </c>
      <c r="O1882" s="939">
        <v>1.6999999999999995</v>
      </c>
      <c r="P1882" s="939"/>
      <c r="Q1882" s="1053">
        <v>2137.4499999999998</v>
      </c>
      <c r="R1882" s="866"/>
      <c r="S1882" s="952"/>
    </row>
    <row r="1883" spans="1:19" ht="14.25">
      <c r="A1883" s="275"/>
      <c r="B1883" s="864"/>
      <c r="C1883" s="884"/>
      <c r="D1883" s="865"/>
      <c r="E1883" s="896"/>
      <c r="F1883" s="865"/>
      <c r="G1883" s="911"/>
      <c r="H1883" s="910"/>
      <c r="I1883" s="911"/>
      <c r="J1883" s="932"/>
      <c r="K1883" s="963"/>
      <c r="L1883" s="932"/>
      <c r="M1883" s="921"/>
      <c r="N1883" s="939"/>
      <c r="O1883" s="939"/>
      <c r="P1883" s="939"/>
      <c r="Q1883" s="1053"/>
      <c r="R1883" s="866" t="s">
        <v>178</v>
      </c>
      <c r="S1883" s="952">
        <v>175270.9</v>
      </c>
    </row>
    <row r="1884" spans="1:19" ht="15">
      <c r="A1884" s="275"/>
      <c r="B1884" s="864"/>
      <c r="C1884" s="884"/>
      <c r="D1884" s="865"/>
      <c r="E1884" s="897" t="s">
        <v>1401</v>
      </c>
      <c r="F1884" s="868"/>
      <c r="G1884" s="912"/>
      <c r="H1884" s="912"/>
      <c r="I1884" s="912"/>
      <c r="J1884" s="933"/>
      <c r="K1884" s="964"/>
      <c r="L1884" s="933"/>
      <c r="M1884" s="922"/>
      <c r="N1884" s="940">
        <v>3.44</v>
      </c>
      <c r="O1884" s="940">
        <v>1.6999999999999995</v>
      </c>
      <c r="P1884" s="940">
        <v>0</v>
      </c>
      <c r="Q1884" s="1054">
        <v>2137.4499999999998</v>
      </c>
      <c r="R1884" s="869"/>
      <c r="S1884" s="951"/>
    </row>
    <row r="1885" spans="1:19" ht="15">
      <c r="A1885" s="275"/>
      <c r="B1885" s="864"/>
      <c r="C1885" s="886"/>
      <c r="D1885" s="892" t="s">
        <v>191</v>
      </c>
      <c r="E1885" s="899"/>
      <c r="F1885" s="865"/>
      <c r="G1885" s="910"/>
      <c r="H1885" s="910"/>
      <c r="I1885" s="910"/>
      <c r="J1885" s="932"/>
      <c r="K1885" s="965"/>
      <c r="L1885" s="932"/>
      <c r="M1885" s="923"/>
      <c r="N1885" s="939">
        <v>10.460000000000006</v>
      </c>
      <c r="O1885" s="939">
        <v>7.8200000000000012</v>
      </c>
      <c r="P1885" s="939"/>
      <c r="Q1885" s="1053">
        <v>7551.3379999999997</v>
      </c>
      <c r="R1885" s="866"/>
      <c r="S1885" s="952"/>
    </row>
    <row r="1886" spans="1:19" ht="30">
      <c r="A1886" s="275"/>
      <c r="B1886" s="870"/>
      <c r="C1886" s="883" t="s">
        <v>1900</v>
      </c>
      <c r="D1886" s="868"/>
      <c r="E1886" s="901"/>
      <c r="F1886" s="868"/>
      <c r="G1886" s="912"/>
      <c r="H1886" s="912"/>
      <c r="I1886" s="912"/>
      <c r="J1886" s="933"/>
      <c r="K1886" s="964"/>
      <c r="L1886" s="933"/>
      <c r="M1886" s="922"/>
      <c r="N1886" s="940">
        <v>10.460000000000006</v>
      </c>
      <c r="O1886" s="940">
        <v>7.8200000000000012</v>
      </c>
      <c r="P1886" s="940"/>
      <c r="Q1886" s="1054">
        <v>7551.3379999999997</v>
      </c>
      <c r="R1886" s="869"/>
      <c r="S1886" s="951"/>
    </row>
    <row r="1887" spans="1:19" ht="15">
      <c r="A1887" s="275"/>
      <c r="B1887" s="871" t="s">
        <v>1422</v>
      </c>
      <c r="C1887" s="887"/>
      <c r="D1887" s="872"/>
      <c r="E1887" s="902"/>
      <c r="F1887" s="872"/>
      <c r="G1887" s="913"/>
      <c r="H1887" s="913"/>
      <c r="I1887" s="913"/>
      <c r="J1887" s="934"/>
      <c r="K1887" s="966"/>
      <c r="L1887" s="934"/>
      <c r="M1887" s="924"/>
      <c r="N1887" s="941">
        <v>394.62199999999825</v>
      </c>
      <c r="O1887" s="941">
        <v>324.59799999999939</v>
      </c>
      <c r="P1887" s="941"/>
      <c r="Q1887" s="1055">
        <v>858248.65699999989</v>
      </c>
      <c r="R1887" s="873"/>
      <c r="S1887" s="953"/>
    </row>
    <row r="1888" spans="1:19" ht="15">
      <c r="A1888" s="275"/>
      <c r="B1888" s="874" t="s">
        <v>14</v>
      </c>
      <c r="C1888" s="884" t="s">
        <v>318</v>
      </c>
      <c r="D1888" s="867" t="s">
        <v>167</v>
      </c>
      <c r="E1888" s="898" t="s">
        <v>1423</v>
      </c>
      <c r="F1888" s="867" t="s">
        <v>1429</v>
      </c>
      <c r="G1888" s="909" t="s">
        <v>170</v>
      </c>
      <c r="H1888" s="910" t="s">
        <v>170</v>
      </c>
      <c r="I1888" s="909" t="s">
        <v>176</v>
      </c>
      <c r="J1888" s="932" t="s">
        <v>172</v>
      </c>
      <c r="K1888" s="962" t="s">
        <v>173</v>
      </c>
      <c r="L1888" s="932" t="s">
        <v>1424</v>
      </c>
      <c r="M1888" s="920" t="s">
        <v>1425</v>
      </c>
      <c r="N1888" s="939">
        <v>1.8199999999999996</v>
      </c>
      <c r="O1888" s="939">
        <v>1.2</v>
      </c>
      <c r="P1888" s="939"/>
      <c r="Q1888" s="1053">
        <v>305.887</v>
      </c>
      <c r="R1888" s="866"/>
      <c r="S1888" s="952"/>
    </row>
    <row r="1889" spans="1:19" ht="14.25">
      <c r="A1889" s="275"/>
      <c r="B1889" s="864"/>
      <c r="C1889" s="884"/>
      <c r="D1889" s="865"/>
      <c r="E1889" s="896"/>
      <c r="F1889" s="865"/>
      <c r="G1889" s="911"/>
      <c r="H1889" s="910"/>
      <c r="I1889" s="911"/>
      <c r="J1889" s="932"/>
      <c r="K1889" s="963"/>
      <c r="L1889" s="932"/>
      <c r="M1889" s="921"/>
      <c r="N1889" s="939"/>
      <c r="O1889" s="939"/>
      <c r="P1889" s="939"/>
      <c r="Q1889" s="1053"/>
      <c r="R1889" s="866" t="s">
        <v>178</v>
      </c>
      <c r="S1889" s="952">
        <v>30801</v>
      </c>
    </row>
    <row r="1890" spans="1:19" ht="15">
      <c r="A1890" s="275"/>
      <c r="B1890" s="864"/>
      <c r="C1890" s="884"/>
      <c r="D1890" s="865"/>
      <c r="E1890" s="897" t="s">
        <v>1426</v>
      </c>
      <c r="F1890" s="868"/>
      <c r="G1890" s="912"/>
      <c r="H1890" s="912"/>
      <c r="I1890" s="912"/>
      <c r="J1890" s="933"/>
      <c r="K1890" s="964"/>
      <c r="L1890" s="933"/>
      <c r="M1890" s="922"/>
      <c r="N1890" s="940">
        <v>1.8199999999999996</v>
      </c>
      <c r="O1890" s="940">
        <v>1.2</v>
      </c>
      <c r="P1890" s="940">
        <v>0.83</v>
      </c>
      <c r="Q1890" s="1054">
        <v>305.887</v>
      </c>
      <c r="R1890" s="869"/>
      <c r="S1890" s="951"/>
    </row>
    <row r="1891" spans="1:19" ht="14.25">
      <c r="A1891" s="275"/>
      <c r="B1891" s="864"/>
      <c r="C1891" s="884"/>
      <c r="D1891" s="865"/>
      <c r="E1891" s="898" t="s">
        <v>1873</v>
      </c>
      <c r="F1891" s="867" t="s">
        <v>2003</v>
      </c>
      <c r="G1891" s="909" t="s">
        <v>170</v>
      </c>
      <c r="H1891" s="910" t="s">
        <v>170</v>
      </c>
      <c r="I1891" s="909" t="s">
        <v>176</v>
      </c>
      <c r="J1891" s="932" t="s">
        <v>172</v>
      </c>
      <c r="K1891" s="962" t="s">
        <v>173</v>
      </c>
      <c r="L1891" s="932" t="s">
        <v>1424</v>
      </c>
      <c r="M1891" s="920" t="s">
        <v>1427</v>
      </c>
      <c r="N1891" s="939">
        <v>0.79999999999999993</v>
      </c>
      <c r="O1891" s="939">
        <v>0.4499999999999999</v>
      </c>
      <c r="P1891" s="939"/>
      <c r="Q1891" s="1053">
        <v>17.647000000000002</v>
      </c>
      <c r="R1891" s="866"/>
      <c r="S1891" s="952"/>
    </row>
    <row r="1892" spans="1:19" ht="14.25">
      <c r="A1892" s="275"/>
      <c r="B1892" s="864"/>
      <c r="C1892" s="884"/>
      <c r="D1892" s="865"/>
      <c r="E1892" s="896"/>
      <c r="F1892" s="865"/>
      <c r="G1892" s="911"/>
      <c r="H1892" s="910"/>
      <c r="I1892" s="911"/>
      <c r="J1892" s="932"/>
      <c r="K1892" s="963"/>
      <c r="L1892" s="932"/>
      <c r="M1892" s="921"/>
      <c r="N1892" s="939"/>
      <c r="O1892" s="939"/>
      <c r="P1892" s="939"/>
      <c r="Q1892" s="1053"/>
      <c r="R1892" s="866" t="s">
        <v>178</v>
      </c>
      <c r="S1892" s="952">
        <v>1511</v>
      </c>
    </row>
    <row r="1893" spans="1:19" ht="15">
      <c r="A1893" s="275"/>
      <c r="B1893" s="864"/>
      <c r="C1893" s="884"/>
      <c r="D1893" s="865"/>
      <c r="E1893" s="897" t="s">
        <v>1874</v>
      </c>
      <c r="F1893" s="868"/>
      <c r="G1893" s="912"/>
      <c r="H1893" s="912"/>
      <c r="I1893" s="912"/>
      <c r="J1893" s="933"/>
      <c r="K1893" s="964"/>
      <c r="L1893" s="933"/>
      <c r="M1893" s="922"/>
      <c r="N1893" s="940">
        <v>0.79999999999999993</v>
      </c>
      <c r="O1893" s="940">
        <v>0.4499999999999999</v>
      </c>
      <c r="P1893" s="940">
        <v>0.45</v>
      </c>
      <c r="Q1893" s="1054">
        <v>17.647000000000002</v>
      </c>
      <c r="R1893" s="869"/>
      <c r="S1893" s="951"/>
    </row>
    <row r="1894" spans="1:19" ht="15">
      <c r="A1894" s="275"/>
      <c r="B1894" s="864"/>
      <c r="C1894" s="886"/>
      <c r="D1894" s="892" t="s">
        <v>191</v>
      </c>
      <c r="E1894" s="899"/>
      <c r="F1894" s="865"/>
      <c r="G1894" s="910"/>
      <c r="H1894" s="910"/>
      <c r="I1894" s="910"/>
      <c r="J1894" s="932"/>
      <c r="K1894" s="965"/>
      <c r="L1894" s="932"/>
      <c r="M1894" s="923"/>
      <c r="N1894" s="939">
        <v>2.6200000000000014</v>
      </c>
      <c r="O1894" s="939">
        <v>1.650000000000001</v>
      </c>
      <c r="P1894" s="939"/>
      <c r="Q1894" s="1053">
        <v>323.53399999999999</v>
      </c>
      <c r="R1894" s="866"/>
      <c r="S1894" s="952"/>
    </row>
    <row r="1895" spans="1:19" ht="15">
      <c r="A1895" s="275"/>
      <c r="B1895" s="864"/>
      <c r="C1895" s="883" t="s">
        <v>339</v>
      </c>
      <c r="D1895" s="868"/>
      <c r="E1895" s="901"/>
      <c r="F1895" s="868"/>
      <c r="G1895" s="912"/>
      <c r="H1895" s="912"/>
      <c r="I1895" s="912"/>
      <c r="J1895" s="933"/>
      <c r="K1895" s="964"/>
      <c r="L1895" s="933"/>
      <c r="M1895" s="922"/>
      <c r="N1895" s="940">
        <v>2.6200000000000014</v>
      </c>
      <c r="O1895" s="940">
        <v>1.650000000000001</v>
      </c>
      <c r="P1895" s="940"/>
      <c r="Q1895" s="1054">
        <v>323.53399999999999</v>
      </c>
      <c r="R1895" s="869"/>
      <c r="S1895" s="951"/>
    </row>
    <row r="1896" spans="1:19" ht="28.5">
      <c r="A1896" s="275"/>
      <c r="B1896" s="864"/>
      <c r="C1896" s="884" t="s">
        <v>2004</v>
      </c>
      <c r="D1896" s="867" t="s">
        <v>167</v>
      </c>
      <c r="E1896" s="898" t="s">
        <v>2184</v>
      </c>
      <c r="F1896" s="867" t="s">
        <v>1810</v>
      </c>
      <c r="G1896" s="909" t="s">
        <v>170</v>
      </c>
      <c r="H1896" s="910" t="s">
        <v>170</v>
      </c>
      <c r="I1896" s="909" t="s">
        <v>176</v>
      </c>
      <c r="J1896" s="932" t="s">
        <v>238</v>
      </c>
      <c r="K1896" s="962" t="s">
        <v>173</v>
      </c>
      <c r="L1896" s="932" t="s">
        <v>1428</v>
      </c>
      <c r="M1896" s="920" t="s">
        <v>1428</v>
      </c>
      <c r="N1896" s="939">
        <v>20.079999999999998</v>
      </c>
      <c r="O1896" s="939">
        <v>18.25</v>
      </c>
      <c r="P1896" s="939"/>
      <c r="Q1896" s="1053">
        <v>660.40000000000009</v>
      </c>
      <c r="R1896" s="866"/>
      <c r="S1896" s="952"/>
    </row>
    <row r="1897" spans="1:19" ht="14.25">
      <c r="A1897" s="275"/>
      <c r="B1897" s="864"/>
      <c r="C1897" s="884"/>
      <c r="D1897" s="865"/>
      <c r="E1897" s="896"/>
      <c r="F1897" s="865"/>
      <c r="G1897" s="911"/>
      <c r="H1897" s="910"/>
      <c r="I1897" s="911"/>
      <c r="J1897" s="932"/>
      <c r="K1897" s="963"/>
      <c r="L1897" s="932"/>
      <c r="M1897" s="921"/>
      <c r="N1897" s="939"/>
      <c r="O1897" s="939"/>
      <c r="P1897" s="939"/>
      <c r="Q1897" s="1053"/>
      <c r="R1897" s="866" t="s">
        <v>178</v>
      </c>
      <c r="S1897" s="952">
        <v>50425</v>
      </c>
    </row>
    <row r="1898" spans="1:19" ht="15">
      <c r="A1898" s="275"/>
      <c r="B1898" s="864"/>
      <c r="C1898" s="884"/>
      <c r="D1898" s="865"/>
      <c r="E1898" s="897" t="s">
        <v>2185</v>
      </c>
      <c r="F1898" s="868"/>
      <c r="G1898" s="912"/>
      <c r="H1898" s="912"/>
      <c r="I1898" s="912"/>
      <c r="J1898" s="933"/>
      <c r="K1898" s="964"/>
      <c r="L1898" s="933"/>
      <c r="M1898" s="922"/>
      <c r="N1898" s="940">
        <v>20.079999999999998</v>
      </c>
      <c r="O1898" s="940">
        <v>18.25</v>
      </c>
      <c r="P1898" s="940">
        <v>0</v>
      </c>
      <c r="Q1898" s="1054">
        <v>660.40000000000009</v>
      </c>
      <c r="R1898" s="869"/>
      <c r="S1898" s="951"/>
    </row>
    <row r="1899" spans="1:19" ht="15">
      <c r="A1899" s="275"/>
      <c r="B1899" s="864"/>
      <c r="C1899" s="886"/>
      <c r="D1899" s="892" t="s">
        <v>191</v>
      </c>
      <c r="E1899" s="899"/>
      <c r="F1899" s="865"/>
      <c r="G1899" s="910"/>
      <c r="H1899" s="910"/>
      <c r="I1899" s="910"/>
      <c r="J1899" s="932"/>
      <c r="K1899" s="965"/>
      <c r="L1899" s="932"/>
      <c r="M1899" s="923"/>
      <c r="N1899" s="939">
        <v>20.079999999999998</v>
      </c>
      <c r="O1899" s="939">
        <v>18.25</v>
      </c>
      <c r="P1899" s="939"/>
      <c r="Q1899" s="1053">
        <v>660.40000000000009</v>
      </c>
      <c r="R1899" s="866"/>
      <c r="S1899" s="952"/>
    </row>
    <row r="1900" spans="1:19" ht="30">
      <c r="A1900" s="275"/>
      <c r="B1900" s="870"/>
      <c r="C1900" s="883" t="s">
        <v>2005</v>
      </c>
      <c r="D1900" s="868"/>
      <c r="E1900" s="901"/>
      <c r="F1900" s="868"/>
      <c r="G1900" s="912"/>
      <c r="H1900" s="912"/>
      <c r="I1900" s="912"/>
      <c r="J1900" s="933"/>
      <c r="K1900" s="964"/>
      <c r="L1900" s="933"/>
      <c r="M1900" s="922"/>
      <c r="N1900" s="940">
        <v>20.079999999999998</v>
      </c>
      <c r="O1900" s="940">
        <v>18.25</v>
      </c>
      <c r="P1900" s="940"/>
      <c r="Q1900" s="1054">
        <v>660.40000000000009</v>
      </c>
      <c r="R1900" s="869"/>
      <c r="S1900" s="951"/>
    </row>
    <row r="1901" spans="1:19" ht="15">
      <c r="A1901" s="275"/>
      <c r="B1901" s="871" t="s">
        <v>1430</v>
      </c>
      <c r="C1901" s="887"/>
      <c r="D1901" s="872"/>
      <c r="E1901" s="902"/>
      <c r="F1901" s="872"/>
      <c r="G1901" s="913"/>
      <c r="H1901" s="913"/>
      <c r="I1901" s="913"/>
      <c r="J1901" s="934"/>
      <c r="K1901" s="966"/>
      <c r="L1901" s="934"/>
      <c r="M1901" s="924"/>
      <c r="N1901" s="941">
        <v>22.699999999999996</v>
      </c>
      <c r="O1901" s="941">
        <v>19.899999999999999</v>
      </c>
      <c r="P1901" s="941"/>
      <c r="Q1901" s="1055">
        <v>983.93399999999997</v>
      </c>
      <c r="R1901" s="873"/>
      <c r="S1901" s="953"/>
    </row>
    <row r="1902" spans="1:19" ht="15">
      <c r="A1902" s="275"/>
      <c r="B1902" s="874" t="s">
        <v>15</v>
      </c>
      <c r="C1902" s="884" t="s">
        <v>1811</v>
      </c>
      <c r="D1902" s="867" t="s">
        <v>167</v>
      </c>
      <c r="E1902" s="898" t="s">
        <v>1812</v>
      </c>
      <c r="F1902" s="867"/>
      <c r="G1902" s="909" t="s">
        <v>170</v>
      </c>
      <c r="H1902" s="910" t="s">
        <v>170</v>
      </c>
      <c r="I1902" s="909" t="s">
        <v>171</v>
      </c>
      <c r="J1902" s="932" t="s">
        <v>172</v>
      </c>
      <c r="K1902" s="962" t="s">
        <v>173</v>
      </c>
      <c r="L1902" s="932" t="s">
        <v>1432</v>
      </c>
      <c r="M1902" s="920" t="s">
        <v>1454</v>
      </c>
      <c r="N1902" s="939">
        <v>2.6400000000000006</v>
      </c>
      <c r="O1902" s="939">
        <v>1.8939999999999995</v>
      </c>
      <c r="P1902" s="939"/>
      <c r="Q1902" s="1053">
        <v>2932.2519999999995</v>
      </c>
      <c r="R1902" s="866"/>
      <c r="S1902" s="952"/>
    </row>
    <row r="1903" spans="1:19" ht="14.25">
      <c r="A1903" s="275"/>
      <c r="B1903" s="864"/>
      <c r="C1903" s="884"/>
      <c r="D1903" s="865"/>
      <c r="E1903" s="896"/>
      <c r="F1903" s="865"/>
      <c r="G1903" s="911"/>
      <c r="H1903" s="910"/>
      <c r="I1903" s="911"/>
      <c r="J1903" s="932"/>
      <c r="K1903" s="963"/>
      <c r="L1903" s="932"/>
      <c r="M1903" s="921"/>
      <c r="N1903" s="939"/>
      <c r="O1903" s="939"/>
      <c r="P1903" s="939"/>
      <c r="Q1903" s="1053"/>
      <c r="R1903" s="866" t="s">
        <v>178</v>
      </c>
      <c r="S1903" s="952">
        <v>274687.40000000002</v>
      </c>
    </row>
    <row r="1904" spans="1:19" ht="15">
      <c r="A1904" s="275"/>
      <c r="B1904" s="864"/>
      <c r="C1904" s="884"/>
      <c r="D1904" s="865"/>
      <c r="E1904" s="897" t="s">
        <v>1813</v>
      </c>
      <c r="F1904" s="868"/>
      <c r="G1904" s="912"/>
      <c r="H1904" s="912"/>
      <c r="I1904" s="912"/>
      <c r="J1904" s="933"/>
      <c r="K1904" s="964"/>
      <c r="L1904" s="933"/>
      <c r="M1904" s="922"/>
      <c r="N1904" s="940">
        <v>2.6400000000000006</v>
      </c>
      <c r="O1904" s="940">
        <v>1.8939999999999995</v>
      </c>
      <c r="P1904" s="940">
        <v>1.8939999999999999</v>
      </c>
      <c r="Q1904" s="1054">
        <v>2932.2519999999995</v>
      </c>
      <c r="R1904" s="869"/>
      <c r="S1904" s="951"/>
    </row>
    <row r="1905" spans="1:19" ht="14.25">
      <c r="A1905" s="275"/>
      <c r="B1905" s="864"/>
      <c r="C1905" s="884"/>
      <c r="D1905" s="865"/>
      <c r="E1905" s="898" t="s">
        <v>2292</v>
      </c>
      <c r="F1905" s="867"/>
      <c r="G1905" s="909" t="s">
        <v>170</v>
      </c>
      <c r="H1905" s="910" t="s">
        <v>170</v>
      </c>
      <c r="I1905" s="909" t="s">
        <v>171</v>
      </c>
      <c r="J1905" s="932" t="s">
        <v>172</v>
      </c>
      <c r="K1905" s="962" t="s">
        <v>173</v>
      </c>
      <c r="L1905" s="932" t="s">
        <v>1432</v>
      </c>
      <c r="M1905" s="920" t="s">
        <v>1454</v>
      </c>
      <c r="N1905" s="939">
        <v>5</v>
      </c>
      <c r="O1905" s="939">
        <v>3.8319999999999999</v>
      </c>
      <c r="P1905" s="939"/>
      <c r="Q1905" s="1053">
        <v>777.68700000000001</v>
      </c>
      <c r="R1905" s="866"/>
      <c r="S1905" s="952"/>
    </row>
    <row r="1906" spans="1:19" ht="14.25">
      <c r="A1906" s="275"/>
      <c r="B1906" s="864"/>
      <c r="C1906" s="884"/>
      <c r="D1906" s="865"/>
      <c r="E1906" s="896"/>
      <c r="F1906" s="865"/>
      <c r="G1906" s="911"/>
      <c r="H1906" s="910"/>
      <c r="I1906" s="911"/>
      <c r="J1906" s="932"/>
      <c r="K1906" s="963"/>
      <c r="L1906" s="932"/>
      <c r="M1906" s="921"/>
      <c r="N1906" s="939"/>
      <c r="O1906" s="939"/>
      <c r="P1906" s="939"/>
      <c r="Q1906" s="1053"/>
      <c r="R1906" s="866" t="s">
        <v>178</v>
      </c>
      <c r="S1906" s="952">
        <v>56409.509999999995</v>
      </c>
    </row>
    <row r="1907" spans="1:19" ht="15">
      <c r="A1907" s="275"/>
      <c r="B1907" s="864"/>
      <c r="C1907" s="884"/>
      <c r="D1907" s="865"/>
      <c r="E1907" s="897" t="s">
        <v>2293</v>
      </c>
      <c r="F1907" s="868"/>
      <c r="G1907" s="912"/>
      <c r="H1907" s="912"/>
      <c r="I1907" s="912"/>
      <c r="J1907" s="933"/>
      <c r="K1907" s="964"/>
      <c r="L1907" s="933"/>
      <c r="M1907" s="922"/>
      <c r="N1907" s="940">
        <v>5</v>
      </c>
      <c r="O1907" s="940">
        <v>3.8319999999999999</v>
      </c>
      <c r="P1907" s="940">
        <v>2.78</v>
      </c>
      <c r="Q1907" s="1054">
        <v>777.68700000000001</v>
      </c>
      <c r="R1907" s="869"/>
      <c r="S1907" s="951"/>
    </row>
    <row r="1908" spans="1:19" ht="14.25">
      <c r="A1908" s="276"/>
      <c r="B1908" s="864"/>
      <c r="C1908" s="884"/>
      <c r="D1908" s="865"/>
      <c r="E1908" s="898" t="s">
        <v>2294</v>
      </c>
      <c r="F1908" s="867"/>
      <c r="G1908" s="909" t="s">
        <v>170</v>
      </c>
      <c r="H1908" s="910" t="s">
        <v>170</v>
      </c>
      <c r="I1908" s="909" t="s">
        <v>171</v>
      </c>
      <c r="J1908" s="932" t="s">
        <v>172</v>
      </c>
      <c r="K1908" s="962" t="s">
        <v>173</v>
      </c>
      <c r="L1908" s="932" t="s">
        <v>1432</v>
      </c>
      <c r="M1908" s="920" t="s">
        <v>1454</v>
      </c>
      <c r="N1908" s="939">
        <v>1.64</v>
      </c>
      <c r="O1908" s="939">
        <v>1.5</v>
      </c>
      <c r="P1908" s="939"/>
      <c r="Q1908" s="1053">
        <v>285.96899999999999</v>
      </c>
      <c r="R1908" s="866"/>
      <c r="S1908" s="952"/>
    </row>
    <row r="1909" spans="1:19" ht="14.25">
      <c r="A1909" s="275"/>
      <c r="B1909" s="864"/>
      <c r="C1909" s="884"/>
      <c r="D1909" s="865"/>
      <c r="E1909" s="896"/>
      <c r="F1909" s="865"/>
      <c r="G1909" s="911"/>
      <c r="H1909" s="910"/>
      <c r="I1909" s="911"/>
      <c r="J1909" s="932"/>
      <c r="K1909" s="963"/>
      <c r="L1909" s="932"/>
      <c r="M1909" s="921"/>
      <c r="N1909" s="939"/>
      <c r="O1909" s="939"/>
      <c r="P1909" s="939"/>
      <c r="Q1909" s="1053"/>
      <c r="R1909" s="866" t="s">
        <v>178</v>
      </c>
      <c r="S1909" s="952">
        <v>25273</v>
      </c>
    </row>
    <row r="1910" spans="1:19" ht="15">
      <c r="A1910" s="275"/>
      <c r="B1910" s="864"/>
      <c r="C1910" s="884"/>
      <c r="D1910" s="865"/>
      <c r="E1910" s="897" t="s">
        <v>2295</v>
      </c>
      <c r="F1910" s="868"/>
      <c r="G1910" s="912"/>
      <c r="H1910" s="912"/>
      <c r="I1910" s="912"/>
      <c r="J1910" s="933"/>
      <c r="K1910" s="964"/>
      <c r="L1910" s="933"/>
      <c r="M1910" s="922"/>
      <c r="N1910" s="940">
        <v>1.64</v>
      </c>
      <c r="O1910" s="940">
        <v>1.5</v>
      </c>
      <c r="P1910" s="940">
        <v>0.67800000000000005</v>
      </c>
      <c r="Q1910" s="1054">
        <v>285.96899999999999</v>
      </c>
      <c r="R1910" s="869"/>
      <c r="S1910" s="951"/>
    </row>
    <row r="1911" spans="1:19" ht="15">
      <c r="A1911" s="275"/>
      <c r="B1911" s="864"/>
      <c r="C1911" s="886"/>
      <c r="D1911" s="892" t="s">
        <v>191</v>
      </c>
      <c r="E1911" s="899"/>
      <c r="F1911" s="865"/>
      <c r="G1911" s="910"/>
      <c r="H1911" s="910"/>
      <c r="I1911" s="910"/>
      <c r="J1911" s="932"/>
      <c r="K1911" s="965"/>
      <c r="L1911" s="932"/>
      <c r="M1911" s="923"/>
      <c r="N1911" s="939">
        <v>9.2800000000000011</v>
      </c>
      <c r="O1911" s="939">
        <v>7.2259999999999991</v>
      </c>
      <c r="P1911" s="939"/>
      <c r="Q1911" s="1053">
        <v>3995.9079999999999</v>
      </c>
      <c r="R1911" s="866"/>
      <c r="S1911" s="952"/>
    </row>
    <row r="1912" spans="1:19" ht="15">
      <c r="A1912" s="275"/>
      <c r="B1912" s="864"/>
      <c r="C1912" s="883" t="s">
        <v>1814</v>
      </c>
      <c r="D1912" s="868"/>
      <c r="E1912" s="901"/>
      <c r="F1912" s="868"/>
      <c r="G1912" s="912"/>
      <c r="H1912" s="912"/>
      <c r="I1912" s="912"/>
      <c r="J1912" s="933"/>
      <c r="K1912" s="964"/>
      <c r="L1912" s="933"/>
      <c r="M1912" s="922"/>
      <c r="N1912" s="940">
        <v>9.2800000000000011</v>
      </c>
      <c r="O1912" s="940">
        <v>7.2259999999999991</v>
      </c>
      <c r="P1912" s="940"/>
      <c r="Q1912" s="1054">
        <v>3995.9079999999999</v>
      </c>
      <c r="R1912" s="869"/>
      <c r="S1912" s="951"/>
    </row>
    <row r="1913" spans="1:19" ht="14.25">
      <c r="A1913" s="275"/>
      <c r="B1913" s="864"/>
      <c r="C1913" s="884" t="s">
        <v>1431</v>
      </c>
      <c r="D1913" s="867" t="s">
        <v>167</v>
      </c>
      <c r="E1913" s="900" t="s">
        <v>1024</v>
      </c>
      <c r="F1913" s="867"/>
      <c r="G1913" s="911" t="s">
        <v>170</v>
      </c>
      <c r="H1913" s="910" t="s">
        <v>170</v>
      </c>
      <c r="I1913" s="911" t="s">
        <v>171</v>
      </c>
      <c r="J1913" s="932" t="s">
        <v>172</v>
      </c>
      <c r="K1913" s="963" t="s">
        <v>177</v>
      </c>
      <c r="L1913" s="932" t="s">
        <v>1432</v>
      </c>
      <c r="M1913" s="921" t="s">
        <v>1433</v>
      </c>
      <c r="N1913" s="939"/>
      <c r="O1913" s="939"/>
      <c r="P1913" s="939"/>
      <c r="Q1913" s="1053"/>
      <c r="R1913" s="866" t="s">
        <v>178</v>
      </c>
      <c r="S1913" s="952">
        <v>0</v>
      </c>
    </row>
    <row r="1914" spans="1:19" ht="15">
      <c r="A1914" s="275"/>
      <c r="B1914" s="864"/>
      <c r="C1914" s="884"/>
      <c r="D1914" s="865"/>
      <c r="E1914" s="897" t="s">
        <v>1030</v>
      </c>
      <c r="F1914" s="868"/>
      <c r="G1914" s="912"/>
      <c r="H1914" s="912"/>
      <c r="I1914" s="912"/>
      <c r="J1914" s="933"/>
      <c r="K1914" s="964"/>
      <c r="L1914" s="933"/>
      <c r="M1914" s="922"/>
      <c r="N1914" s="940"/>
      <c r="O1914" s="940"/>
      <c r="P1914" s="940"/>
      <c r="Q1914" s="1054"/>
      <c r="R1914" s="869"/>
      <c r="S1914" s="951"/>
    </row>
    <row r="1915" spans="1:19" ht="14.25">
      <c r="A1915" s="275"/>
      <c r="B1915" s="864"/>
      <c r="C1915" s="884"/>
      <c r="D1915" s="865"/>
      <c r="E1915" s="898" t="s">
        <v>1875</v>
      </c>
      <c r="F1915" s="867"/>
      <c r="G1915" s="909" t="s">
        <v>170</v>
      </c>
      <c r="H1915" s="910" t="s">
        <v>170</v>
      </c>
      <c r="I1915" s="909" t="s">
        <v>171</v>
      </c>
      <c r="J1915" s="932" t="s">
        <v>172</v>
      </c>
      <c r="K1915" s="962" t="s">
        <v>173</v>
      </c>
      <c r="L1915" s="932" t="s">
        <v>1432</v>
      </c>
      <c r="M1915" s="920" t="s">
        <v>1433</v>
      </c>
      <c r="N1915" s="939">
        <v>10.438000000000002</v>
      </c>
      <c r="O1915" s="939">
        <v>5.2860000000000005</v>
      </c>
      <c r="P1915" s="939"/>
      <c r="Q1915" s="1053">
        <v>303.35799999999995</v>
      </c>
      <c r="R1915" s="866"/>
      <c r="S1915" s="952"/>
    </row>
    <row r="1916" spans="1:19" ht="14.25">
      <c r="A1916" s="275"/>
      <c r="B1916" s="864"/>
      <c r="C1916" s="884"/>
      <c r="D1916" s="865"/>
      <c r="E1916" s="896"/>
      <c r="F1916" s="865"/>
      <c r="G1916" s="911"/>
      <c r="H1916" s="910"/>
      <c r="I1916" s="911"/>
      <c r="J1916" s="932"/>
      <c r="K1916" s="963"/>
      <c r="L1916" s="932"/>
      <c r="M1916" s="921"/>
      <c r="N1916" s="939"/>
      <c r="O1916" s="939"/>
      <c r="P1916" s="939"/>
      <c r="Q1916" s="1053"/>
      <c r="R1916" s="866" t="s">
        <v>178</v>
      </c>
      <c r="S1916" s="952">
        <v>25183.5</v>
      </c>
    </row>
    <row r="1917" spans="1:19" ht="15">
      <c r="A1917" s="275"/>
      <c r="B1917" s="864"/>
      <c r="C1917" s="884"/>
      <c r="D1917" s="865"/>
      <c r="E1917" s="897" t="s">
        <v>1876</v>
      </c>
      <c r="F1917" s="868"/>
      <c r="G1917" s="912"/>
      <c r="H1917" s="912"/>
      <c r="I1917" s="912"/>
      <c r="J1917" s="933"/>
      <c r="K1917" s="964"/>
      <c r="L1917" s="933"/>
      <c r="M1917" s="922"/>
      <c r="N1917" s="940">
        <v>10.438000000000002</v>
      </c>
      <c r="O1917" s="940">
        <v>5.2860000000000005</v>
      </c>
      <c r="P1917" s="940">
        <v>3.7389999999999999</v>
      </c>
      <c r="Q1917" s="1054">
        <v>303.35799999999995</v>
      </c>
      <c r="R1917" s="869"/>
      <c r="S1917" s="951"/>
    </row>
    <row r="1918" spans="1:19" ht="15">
      <c r="A1918" s="275"/>
      <c r="B1918" s="864"/>
      <c r="C1918" s="886"/>
      <c r="D1918" s="892" t="s">
        <v>191</v>
      </c>
      <c r="E1918" s="899"/>
      <c r="F1918" s="865"/>
      <c r="G1918" s="910"/>
      <c r="H1918" s="910"/>
      <c r="I1918" s="910"/>
      <c r="J1918" s="932"/>
      <c r="K1918" s="965"/>
      <c r="L1918" s="932"/>
      <c r="M1918" s="923"/>
      <c r="N1918" s="939">
        <v>10.438000000000002</v>
      </c>
      <c r="O1918" s="939">
        <v>5.2860000000000005</v>
      </c>
      <c r="P1918" s="939"/>
      <c r="Q1918" s="1053">
        <v>303.35799999999995</v>
      </c>
      <c r="R1918" s="866"/>
      <c r="S1918" s="952"/>
    </row>
    <row r="1919" spans="1:19" ht="15">
      <c r="A1919" s="275"/>
      <c r="B1919" s="864"/>
      <c r="C1919" s="883" t="s">
        <v>1434</v>
      </c>
      <c r="D1919" s="868"/>
      <c r="E1919" s="901"/>
      <c r="F1919" s="868"/>
      <c r="G1919" s="912"/>
      <c r="H1919" s="912"/>
      <c r="I1919" s="912"/>
      <c r="J1919" s="933"/>
      <c r="K1919" s="964"/>
      <c r="L1919" s="933"/>
      <c r="M1919" s="922"/>
      <c r="N1919" s="940">
        <v>10.438000000000002</v>
      </c>
      <c r="O1919" s="940">
        <v>5.2860000000000005</v>
      </c>
      <c r="P1919" s="940"/>
      <c r="Q1919" s="1054">
        <v>303.35799999999995</v>
      </c>
      <c r="R1919" s="869"/>
      <c r="S1919" s="951"/>
    </row>
    <row r="1920" spans="1:19" ht="14.25">
      <c r="A1920" s="275"/>
      <c r="B1920" s="864"/>
      <c r="C1920" s="884" t="s">
        <v>1901</v>
      </c>
      <c r="D1920" s="867" t="s">
        <v>167</v>
      </c>
      <c r="E1920" s="898" t="s">
        <v>1437</v>
      </c>
      <c r="F1920" s="867" t="s">
        <v>1438</v>
      </c>
      <c r="G1920" s="909" t="s">
        <v>368</v>
      </c>
      <c r="H1920" s="910" t="s">
        <v>368</v>
      </c>
      <c r="I1920" s="909" t="s">
        <v>176</v>
      </c>
      <c r="J1920" s="932" t="s">
        <v>238</v>
      </c>
      <c r="K1920" s="962" t="s">
        <v>173</v>
      </c>
      <c r="L1920" s="932" t="s">
        <v>1435</v>
      </c>
      <c r="M1920" s="920" t="s">
        <v>1436</v>
      </c>
      <c r="N1920" s="939">
        <v>135.00000000000003</v>
      </c>
      <c r="O1920" s="939">
        <v>140.71000000000004</v>
      </c>
      <c r="P1920" s="939"/>
      <c r="Q1920" s="1053">
        <v>36149.195999999996</v>
      </c>
      <c r="R1920" s="866"/>
      <c r="S1920" s="952"/>
    </row>
    <row r="1921" spans="1:19" ht="14.25">
      <c r="A1921" s="275"/>
      <c r="B1921" s="864"/>
      <c r="C1921" s="884"/>
      <c r="D1921" s="865"/>
      <c r="E1921" s="895"/>
      <c r="F1921" s="865"/>
      <c r="G1921" s="909"/>
      <c r="H1921" s="910"/>
      <c r="I1921" s="909"/>
      <c r="J1921" s="932"/>
      <c r="K1921" s="962"/>
      <c r="L1921" s="932"/>
      <c r="M1921" s="920"/>
      <c r="N1921" s="939"/>
      <c r="O1921" s="939"/>
      <c r="P1921" s="939"/>
      <c r="Q1921" s="1053"/>
      <c r="R1921" s="866" t="s">
        <v>879</v>
      </c>
      <c r="S1921" s="952">
        <v>13663.1</v>
      </c>
    </row>
    <row r="1922" spans="1:19" ht="14.25">
      <c r="A1922" s="275"/>
      <c r="B1922" s="864"/>
      <c r="C1922" s="884"/>
      <c r="D1922" s="865"/>
      <c r="E1922" s="896"/>
      <c r="F1922" s="865"/>
      <c r="G1922" s="911"/>
      <c r="H1922" s="910"/>
      <c r="I1922" s="911"/>
      <c r="J1922" s="932"/>
      <c r="K1922" s="963"/>
      <c r="L1922" s="932"/>
      <c r="M1922" s="921"/>
      <c r="N1922" s="939"/>
      <c r="O1922" s="939"/>
      <c r="P1922" s="939"/>
      <c r="Q1922" s="1053"/>
      <c r="R1922" s="866" t="s">
        <v>178</v>
      </c>
      <c r="S1922" s="952">
        <v>144978.85999999999</v>
      </c>
    </row>
    <row r="1923" spans="1:19" ht="15">
      <c r="A1923" s="275"/>
      <c r="B1923" s="864"/>
      <c r="C1923" s="884"/>
      <c r="D1923" s="865"/>
      <c r="E1923" s="897" t="s">
        <v>1439</v>
      </c>
      <c r="F1923" s="868"/>
      <c r="G1923" s="912"/>
      <c r="H1923" s="912"/>
      <c r="I1923" s="912"/>
      <c r="J1923" s="933"/>
      <c r="K1923" s="964"/>
      <c r="L1923" s="933"/>
      <c r="M1923" s="922"/>
      <c r="N1923" s="940">
        <v>135.00000000000003</v>
      </c>
      <c r="O1923" s="940">
        <v>140.71000000000004</v>
      </c>
      <c r="P1923" s="940">
        <v>135.33000000000001</v>
      </c>
      <c r="Q1923" s="1054">
        <v>36149.195999999996</v>
      </c>
      <c r="R1923" s="869"/>
      <c r="S1923" s="951"/>
    </row>
    <row r="1924" spans="1:19" ht="14.25">
      <c r="A1924" s="275"/>
      <c r="B1924" s="864"/>
      <c r="C1924" s="884"/>
      <c r="D1924" s="865"/>
      <c r="E1924" s="898" t="s">
        <v>1815</v>
      </c>
      <c r="F1924" s="867" t="s">
        <v>1816</v>
      </c>
      <c r="G1924" s="909" t="s">
        <v>237</v>
      </c>
      <c r="H1924" s="910" t="s">
        <v>237</v>
      </c>
      <c r="I1924" s="909" t="s">
        <v>176</v>
      </c>
      <c r="J1924" s="932" t="s">
        <v>238</v>
      </c>
      <c r="K1924" s="962" t="s">
        <v>173</v>
      </c>
      <c r="L1924" s="932" t="s">
        <v>1435</v>
      </c>
      <c r="M1924" s="920" t="s">
        <v>1435</v>
      </c>
      <c r="N1924" s="939">
        <v>239.67</v>
      </c>
      <c r="O1924" s="939">
        <v>207.19</v>
      </c>
      <c r="P1924" s="939"/>
      <c r="Q1924" s="1053">
        <v>1832.43</v>
      </c>
      <c r="R1924" s="866"/>
      <c r="S1924" s="952"/>
    </row>
    <row r="1925" spans="1:19" ht="14.25">
      <c r="A1925" s="275"/>
      <c r="B1925" s="864"/>
      <c r="C1925" s="884"/>
      <c r="D1925" s="865"/>
      <c r="E1925" s="895"/>
      <c r="F1925" s="865"/>
      <c r="G1925" s="909"/>
      <c r="H1925" s="910"/>
      <c r="I1925" s="909"/>
      <c r="J1925" s="932"/>
      <c r="K1925" s="962"/>
      <c r="L1925" s="932"/>
      <c r="M1925" s="920"/>
      <c r="N1925" s="939"/>
      <c r="O1925" s="939"/>
      <c r="P1925" s="939"/>
      <c r="Q1925" s="1053"/>
      <c r="R1925" s="866" t="s">
        <v>178</v>
      </c>
      <c r="S1925" s="952">
        <v>178482.53999999998</v>
      </c>
    </row>
    <row r="1926" spans="1:19" ht="14.25">
      <c r="A1926" s="275"/>
      <c r="B1926" s="864"/>
      <c r="C1926" s="884"/>
      <c r="D1926" s="865"/>
      <c r="E1926" s="895"/>
      <c r="F1926" s="867" t="s">
        <v>1817</v>
      </c>
      <c r="G1926" s="909" t="s">
        <v>237</v>
      </c>
      <c r="H1926" s="910" t="s">
        <v>237</v>
      </c>
      <c r="I1926" s="909" t="s">
        <v>176</v>
      </c>
      <c r="J1926" s="932" t="s">
        <v>238</v>
      </c>
      <c r="K1926" s="962" t="s">
        <v>173</v>
      </c>
      <c r="L1926" s="932" t="s">
        <v>1435</v>
      </c>
      <c r="M1926" s="920" t="s">
        <v>1435</v>
      </c>
      <c r="N1926" s="939">
        <v>239.67</v>
      </c>
      <c r="O1926" s="939">
        <v>204.64</v>
      </c>
      <c r="P1926" s="939"/>
      <c r="Q1926" s="1053">
        <v>326.68099999999998</v>
      </c>
      <c r="R1926" s="866"/>
      <c r="S1926" s="952"/>
    </row>
    <row r="1927" spans="1:19" ht="14.25">
      <c r="A1927" s="275"/>
      <c r="B1927" s="864"/>
      <c r="C1927" s="884"/>
      <c r="D1927" s="865"/>
      <c r="E1927" s="895"/>
      <c r="F1927" s="865"/>
      <c r="G1927" s="909"/>
      <c r="H1927" s="910"/>
      <c r="I1927" s="909"/>
      <c r="J1927" s="932"/>
      <c r="K1927" s="962"/>
      <c r="L1927" s="932"/>
      <c r="M1927" s="920"/>
      <c r="N1927" s="939"/>
      <c r="O1927" s="939"/>
      <c r="P1927" s="939"/>
      <c r="Q1927" s="1053"/>
      <c r="R1927" s="866" t="s">
        <v>178</v>
      </c>
      <c r="S1927" s="952">
        <v>31386.15</v>
      </c>
    </row>
    <row r="1928" spans="1:19" ht="14.25">
      <c r="A1928" s="275"/>
      <c r="B1928" s="864"/>
      <c r="C1928" s="884"/>
      <c r="D1928" s="865"/>
      <c r="E1928" s="895"/>
      <c r="F1928" s="867" t="s">
        <v>1818</v>
      </c>
      <c r="G1928" s="909" t="s">
        <v>237</v>
      </c>
      <c r="H1928" s="910" t="s">
        <v>237</v>
      </c>
      <c r="I1928" s="909" t="s">
        <v>176</v>
      </c>
      <c r="J1928" s="932" t="s">
        <v>238</v>
      </c>
      <c r="K1928" s="962" t="s">
        <v>173</v>
      </c>
      <c r="L1928" s="932" t="s">
        <v>1435</v>
      </c>
      <c r="M1928" s="920" t="s">
        <v>1435</v>
      </c>
      <c r="N1928" s="939">
        <v>239.67000000000002</v>
      </c>
      <c r="O1928" s="939">
        <v>205.02</v>
      </c>
      <c r="P1928" s="939"/>
      <c r="Q1928" s="1053">
        <v>1509.2659999999998</v>
      </c>
      <c r="R1928" s="866"/>
      <c r="S1928" s="952"/>
    </row>
    <row r="1929" spans="1:19" ht="14.25">
      <c r="A1929" s="275"/>
      <c r="B1929" s="864"/>
      <c r="C1929" s="884"/>
      <c r="D1929" s="865"/>
      <c r="E1929" s="896"/>
      <c r="F1929" s="865"/>
      <c r="G1929" s="911"/>
      <c r="H1929" s="910"/>
      <c r="I1929" s="911"/>
      <c r="J1929" s="932"/>
      <c r="K1929" s="963"/>
      <c r="L1929" s="932"/>
      <c r="M1929" s="921"/>
      <c r="N1929" s="939"/>
      <c r="O1929" s="939"/>
      <c r="P1929" s="939"/>
      <c r="Q1929" s="1053"/>
      <c r="R1929" s="866" t="s">
        <v>178</v>
      </c>
      <c r="S1929" s="952">
        <v>135219.42000000001</v>
      </c>
    </row>
    <row r="1930" spans="1:19" ht="15">
      <c r="A1930" s="275"/>
      <c r="B1930" s="864"/>
      <c r="C1930" s="884"/>
      <c r="D1930" s="865"/>
      <c r="E1930" s="897" t="s">
        <v>1819</v>
      </c>
      <c r="F1930" s="868"/>
      <c r="G1930" s="912"/>
      <c r="H1930" s="912"/>
      <c r="I1930" s="912"/>
      <c r="J1930" s="933"/>
      <c r="K1930" s="964"/>
      <c r="L1930" s="933"/>
      <c r="M1930" s="922"/>
      <c r="N1930" s="940">
        <v>719.01</v>
      </c>
      <c r="O1930" s="940">
        <v>616.85</v>
      </c>
      <c r="P1930" s="940">
        <v>199.05</v>
      </c>
      <c r="Q1930" s="1054">
        <v>3668.377</v>
      </c>
      <c r="R1930" s="869"/>
      <c r="S1930" s="951"/>
    </row>
    <row r="1931" spans="1:19" ht="14.25">
      <c r="A1931" s="275"/>
      <c r="B1931" s="864"/>
      <c r="C1931" s="884"/>
      <c r="D1931" s="865"/>
      <c r="E1931" s="898" t="s">
        <v>2186</v>
      </c>
      <c r="F1931" s="867" t="s">
        <v>1440</v>
      </c>
      <c r="G1931" s="909" t="s">
        <v>237</v>
      </c>
      <c r="H1931" s="910" t="s">
        <v>237</v>
      </c>
      <c r="I1931" s="909" t="s">
        <v>176</v>
      </c>
      <c r="J1931" s="932" t="s">
        <v>238</v>
      </c>
      <c r="K1931" s="962" t="s">
        <v>173</v>
      </c>
      <c r="L1931" s="932" t="s">
        <v>1435</v>
      </c>
      <c r="M1931" s="920" t="s">
        <v>1436</v>
      </c>
      <c r="N1931" s="939">
        <v>189.55</v>
      </c>
      <c r="O1931" s="939">
        <v>167.13</v>
      </c>
      <c r="P1931" s="939"/>
      <c r="Q1931" s="1053">
        <v>1697.4059999999999</v>
      </c>
      <c r="R1931" s="866"/>
      <c r="S1931" s="952"/>
    </row>
    <row r="1932" spans="1:19" ht="14.25">
      <c r="A1932" s="275"/>
      <c r="B1932" s="864"/>
      <c r="C1932" s="884"/>
      <c r="D1932" s="865"/>
      <c r="E1932" s="895"/>
      <c r="F1932" s="865"/>
      <c r="G1932" s="909"/>
      <c r="H1932" s="910"/>
      <c r="I1932" s="909"/>
      <c r="J1932" s="932"/>
      <c r="K1932" s="962"/>
      <c r="L1932" s="932"/>
      <c r="M1932" s="920"/>
      <c r="N1932" s="939"/>
      <c r="O1932" s="939"/>
      <c r="P1932" s="939"/>
      <c r="Q1932" s="1053"/>
      <c r="R1932" s="866" t="s">
        <v>178</v>
      </c>
      <c r="S1932" s="952">
        <v>135928.56</v>
      </c>
    </row>
    <row r="1933" spans="1:19" ht="14.25">
      <c r="A1933" s="275"/>
      <c r="B1933" s="864"/>
      <c r="C1933" s="884"/>
      <c r="D1933" s="865"/>
      <c r="E1933" s="895"/>
      <c r="F1933" s="867" t="s">
        <v>1441</v>
      </c>
      <c r="G1933" s="909" t="s">
        <v>237</v>
      </c>
      <c r="H1933" s="910" t="s">
        <v>237</v>
      </c>
      <c r="I1933" s="909" t="s">
        <v>176</v>
      </c>
      <c r="J1933" s="932" t="s">
        <v>238</v>
      </c>
      <c r="K1933" s="962" t="s">
        <v>173</v>
      </c>
      <c r="L1933" s="932" t="s">
        <v>1435</v>
      </c>
      <c r="M1933" s="920" t="s">
        <v>1436</v>
      </c>
      <c r="N1933" s="939">
        <v>189.55</v>
      </c>
      <c r="O1933" s="939">
        <v>167.97</v>
      </c>
      <c r="P1933" s="939"/>
      <c r="Q1933" s="1053">
        <v>2007.4770000000001</v>
      </c>
      <c r="R1933" s="866"/>
      <c r="S1933" s="952"/>
    </row>
    <row r="1934" spans="1:19" ht="14.25">
      <c r="A1934" s="275"/>
      <c r="B1934" s="864"/>
      <c r="C1934" s="884"/>
      <c r="D1934" s="865"/>
      <c r="E1934" s="895"/>
      <c r="F1934" s="865"/>
      <c r="G1934" s="909"/>
      <c r="H1934" s="910"/>
      <c r="I1934" s="909"/>
      <c r="J1934" s="932"/>
      <c r="K1934" s="962"/>
      <c r="L1934" s="932"/>
      <c r="M1934" s="920"/>
      <c r="N1934" s="939"/>
      <c r="O1934" s="939"/>
      <c r="P1934" s="939"/>
      <c r="Q1934" s="1053"/>
      <c r="R1934" s="866" t="s">
        <v>178</v>
      </c>
      <c r="S1934" s="952">
        <v>195810.06999999998</v>
      </c>
    </row>
    <row r="1935" spans="1:19" ht="14.25">
      <c r="A1935" s="275"/>
      <c r="B1935" s="864"/>
      <c r="C1935" s="884"/>
      <c r="D1935" s="865"/>
      <c r="E1935" s="895"/>
      <c r="F1935" s="867" t="s">
        <v>1442</v>
      </c>
      <c r="G1935" s="909" t="s">
        <v>237</v>
      </c>
      <c r="H1935" s="910" t="s">
        <v>237</v>
      </c>
      <c r="I1935" s="909" t="s">
        <v>176</v>
      </c>
      <c r="J1935" s="932" t="s">
        <v>238</v>
      </c>
      <c r="K1935" s="962" t="s">
        <v>173</v>
      </c>
      <c r="L1935" s="932" t="s">
        <v>1435</v>
      </c>
      <c r="M1935" s="920" t="s">
        <v>1436</v>
      </c>
      <c r="N1935" s="939">
        <v>189.55</v>
      </c>
      <c r="O1935" s="939">
        <v>166.23</v>
      </c>
      <c r="P1935" s="939"/>
      <c r="Q1935" s="1053">
        <v>2036.3329999999999</v>
      </c>
      <c r="R1935" s="866"/>
      <c r="S1935" s="952"/>
    </row>
    <row r="1936" spans="1:19" ht="14.25">
      <c r="A1936" s="275"/>
      <c r="B1936" s="864"/>
      <c r="C1936" s="884"/>
      <c r="D1936" s="865"/>
      <c r="E1936" s="896"/>
      <c r="F1936" s="865"/>
      <c r="G1936" s="911"/>
      <c r="H1936" s="910"/>
      <c r="I1936" s="911"/>
      <c r="J1936" s="932"/>
      <c r="K1936" s="963"/>
      <c r="L1936" s="932"/>
      <c r="M1936" s="921"/>
      <c r="N1936" s="939"/>
      <c r="O1936" s="939"/>
      <c r="P1936" s="939"/>
      <c r="Q1936" s="1053"/>
      <c r="R1936" s="866" t="s">
        <v>178</v>
      </c>
      <c r="S1936" s="952">
        <v>164945.66</v>
      </c>
    </row>
    <row r="1937" spans="1:19" ht="15">
      <c r="A1937" s="275"/>
      <c r="B1937" s="864"/>
      <c r="C1937" s="884"/>
      <c r="D1937" s="865"/>
      <c r="E1937" s="897" t="s">
        <v>2187</v>
      </c>
      <c r="F1937" s="868"/>
      <c r="G1937" s="912"/>
      <c r="H1937" s="912"/>
      <c r="I1937" s="912"/>
      <c r="J1937" s="933"/>
      <c r="K1937" s="964"/>
      <c r="L1937" s="933"/>
      <c r="M1937" s="922"/>
      <c r="N1937" s="940">
        <v>568.65000000000009</v>
      </c>
      <c r="O1937" s="940">
        <v>501.33000000000004</v>
      </c>
      <c r="P1937" s="940">
        <v>174.17</v>
      </c>
      <c r="Q1937" s="1054">
        <v>5741.2160000000003</v>
      </c>
      <c r="R1937" s="869"/>
      <c r="S1937" s="951"/>
    </row>
    <row r="1938" spans="1:19" ht="15">
      <c r="A1938" s="275"/>
      <c r="B1938" s="864"/>
      <c r="C1938" s="884"/>
      <c r="D1938" s="892" t="s">
        <v>191</v>
      </c>
      <c r="E1938" s="899"/>
      <c r="F1938" s="865"/>
      <c r="G1938" s="910"/>
      <c r="H1938" s="910"/>
      <c r="I1938" s="910"/>
      <c r="J1938" s="932"/>
      <c r="K1938" s="965"/>
      <c r="L1938" s="932"/>
      <c r="M1938" s="923"/>
      <c r="N1938" s="939">
        <v>1422.6600000000003</v>
      </c>
      <c r="O1938" s="939">
        <v>1258.8899999999999</v>
      </c>
      <c r="P1938" s="939"/>
      <c r="Q1938" s="1053">
        <v>45558.78899999999</v>
      </c>
      <c r="R1938" s="866"/>
      <c r="S1938" s="952"/>
    </row>
    <row r="1939" spans="1:19" ht="14.25">
      <c r="A1939" s="275"/>
      <c r="B1939" s="864"/>
      <c r="C1939" s="884"/>
      <c r="D1939" s="867" t="s">
        <v>382</v>
      </c>
      <c r="E1939" s="898" t="s">
        <v>2188</v>
      </c>
      <c r="F1939" s="867" t="s">
        <v>2189</v>
      </c>
      <c r="G1939" s="909" t="s">
        <v>384</v>
      </c>
      <c r="H1939" s="910" t="s">
        <v>384</v>
      </c>
      <c r="I1939" s="909" t="s">
        <v>176</v>
      </c>
      <c r="J1939" s="932" t="s">
        <v>238</v>
      </c>
      <c r="K1939" s="962" t="s">
        <v>173</v>
      </c>
      <c r="L1939" s="932" t="s">
        <v>1432</v>
      </c>
      <c r="M1939" s="920" t="s">
        <v>15</v>
      </c>
      <c r="N1939" s="939">
        <v>14.821999999999997</v>
      </c>
      <c r="O1939" s="939">
        <v>14.821999999999997</v>
      </c>
      <c r="P1939" s="939"/>
      <c r="Q1939" s="1053">
        <v>35384.93</v>
      </c>
      <c r="R1939" s="866"/>
      <c r="S1939" s="952"/>
    </row>
    <row r="1940" spans="1:19" ht="14.25">
      <c r="A1940" s="275"/>
      <c r="B1940" s="864"/>
      <c r="C1940" s="884"/>
      <c r="D1940" s="865"/>
      <c r="E1940" s="895"/>
      <c r="F1940" s="867" t="s">
        <v>2190</v>
      </c>
      <c r="G1940" s="909" t="s">
        <v>384</v>
      </c>
      <c r="H1940" s="910" t="s">
        <v>384</v>
      </c>
      <c r="I1940" s="909" t="s">
        <v>176</v>
      </c>
      <c r="J1940" s="932" t="s">
        <v>238</v>
      </c>
      <c r="K1940" s="962" t="s">
        <v>173</v>
      </c>
      <c r="L1940" s="932" t="s">
        <v>1432</v>
      </c>
      <c r="M1940" s="920" t="s">
        <v>15</v>
      </c>
      <c r="N1940" s="939">
        <v>14.86</v>
      </c>
      <c r="O1940" s="939">
        <v>14.86</v>
      </c>
      <c r="P1940" s="939"/>
      <c r="Q1940" s="1053">
        <v>35231.400999999998</v>
      </c>
      <c r="R1940" s="866"/>
      <c r="S1940" s="952"/>
    </row>
    <row r="1941" spans="1:19" ht="14.25">
      <c r="A1941" s="275"/>
      <c r="B1941" s="864"/>
      <c r="C1941" s="884"/>
      <c r="D1941" s="865"/>
      <c r="E1941" s="896"/>
      <c r="F1941" s="867" t="s">
        <v>2191</v>
      </c>
      <c r="G1941" s="911" t="s">
        <v>384</v>
      </c>
      <c r="H1941" s="910" t="s">
        <v>384</v>
      </c>
      <c r="I1941" s="911" t="s">
        <v>176</v>
      </c>
      <c r="J1941" s="932" t="s">
        <v>238</v>
      </c>
      <c r="K1941" s="963" t="s">
        <v>173</v>
      </c>
      <c r="L1941" s="932" t="s">
        <v>1432</v>
      </c>
      <c r="M1941" s="921" t="s">
        <v>15</v>
      </c>
      <c r="N1941" s="939">
        <v>14.859000000000004</v>
      </c>
      <c r="O1941" s="939">
        <v>14.859000000000004</v>
      </c>
      <c r="P1941" s="939"/>
      <c r="Q1941" s="1053">
        <v>35065.251000000004</v>
      </c>
      <c r="R1941" s="866"/>
      <c r="S1941" s="952"/>
    </row>
    <row r="1942" spans="1:19" ht="15">
      <c r="A1942" s="275"/>
      <c r="B1942" s="864"/>
      <c r="C1942" s="884"/>
      <c r="D1942" s="865"/>
      <c r="E1942" s="897" t="s">
        <v>2192</v>
      </c>
      <c r="F1942" s="868"/>
      <c r="G1942" s="912"/>
      <c r="H1942" s="912"/>
      <c r="I1942" s="912"/>
      <c r="J1942" s="933"/>
      <c r="K1942" s="964"/>
      <c r="L1942" s="933"/>
      <c r="M1942" s="922"/>
      <c r="N1942" s="940">
        <v>44.541000000000004</v>
      </c>
      <c r="O1942" s="940">
        <v>44.541000000000004</v>
      </c>
      <c r="P1942" s="940">
        <v>41.38</v>
      </c>
      <c r="Q1942" s="1054">
        <v>105681.58200000001</v>
      </c>
      <c r="R1942" s="869"/>
      <c r="S1942" s="951"/>
    </row>
    <row r="1943" spans="1:19" ht="15">
      <c r="A1943" s="275"/>
      <c r="B1943" s="864"/>
      <c r="C1943" s="886"/>
      <c r="D1943" s="892" t="s">
        <v>388</v>
      </c>
      <c r="E1943" s="899"/>
      <c r="F1943" s="865"/>
      <c r="G1943" s="910"/>
      <c r="H1943" s="910"/>
      <c r="I1943" s="910"/>
      <c r="J1943" s="932"/>
      <c r="K1943" s="965"/>
      <c r="L1943" s="932"/>
      <c r="M1943" s="923"/>
      <c r="N1943" s="939">
        <v>44.541000000000004</v>
      </c>
      <c r="O1943" s="939">
        <v>44.541000000000004</v>
      </c>
      <c r="P1943" s="939"/>
      <c r="Q1943" s="1053">
        <v>105681.58200000001</v>
      </c>
      <c r="R1943" s="866"/>
      <c r="S1943" s="952"/>
    </row>
    <row r="1944" spans="1:19" ht="15">
      <c r="A1944" s="275"/>
      <c r="B1944" s="864"/>
      <c r="C1944" s="883" t="s">
        <v>1902</v>
      </c>
      <c r="D1944" s="868"/>
      <c r="E1944" s="901"/>
      <c r="F1944" s="868"/>
      <c r="G1944" s="912"/>
      <c r="H1944" s="912"/>
      <c r="I1944" s="912"/>
      <c r="J1944" s="933"/>
      <c r="K1944" s="964"/>
      <c r="L1944" s="933"/>
      <c r="M1944" s="922"/>
      <c r="N1944" s="940">
        <v>1467.2009999999996</v>
      </c>
      <c r="O1944" s="940">
        <v>1303.4309999999991</v>
      </c>
      <c r="P1944" s="940"/>
      <c r="Q1944" s="1054">
        <v>151240.37099999998</v>
      </c>
      <c r="R1944" s="869"/>
      <c r="S1944" s="951"/>
    </row>
    <row r="1945" spans="1:19" ht="14.25">
      <c r="A1945" s="275"/>
      <c r="B1945" s="864"/>
      <c r="C1945" s="884" t="s">
        <v>1443</v>
      </c>
      <c r="D1945" s="867" t="s">
        <v>382</v>
      </c>
      <c r="E1945" s="900" t="s">
        <v>1444</v>
      </c>
      <c r="F1945" s="867" t="s">
        <v>219</v>
      </c>
      <c r="G1945" s="911" t="s">
        <v>384</v>
      </c>
      <c r="H1945" s="910" t="s">
        <v>384</v>
      </c>
      <c r="I1945" s="911" t="s">
        <v>176</v>
      </c>
      <c r="J1945" s="932" t="s">
        <v>238</v>
      </c>
      <c r="K1945" s="963" t="s">
        <v>173</v>
      </c>
      <c r="L1945" s="932" t="s">
        <v>1432</v>
      </c>
      <c r="M1945" s="921" t="s">
        <v>15</v>
      </c>
      <c r="N1945" s="939">
        <v>16</v>
      </c>
      <c r="O1945" s="939">
        <v>16</v>
      </c>
      <c r="P1945" s="939"/>
      <c r="Q1945" s="1053">
        <v>47336.044000000009</v>
      </c>
      <c r="R1945" s="866"/>
      <c r="S1945" s="952"/>
    </row>
    <row r="1946" spans="1:19" ht="15">
      <c r="A1946" s="275"/>
      <c r="B1946" s="864"/>
      <c r="C1946" s="884"/>
      <c r="D1946" s="865"/>
      <c r="E1946" s="897" t="s">
        <v>1445</v>
      </c>
      <c r="F1946" s="868"/>
      <c r="G1946" s="912"/>
      <c r="H1946" s="912"/>
      <c r="I1946" s="912"/>
      <c r="J1946" s="933"/>
      <c r="K1946" s="964"/>
      <c r="L1946" s="933"/>
      <c r="M1946" s="922"/>
      <c r="N1946" s="940">
        <v>16</v>
      </c>
      <c r="O1946" s="940">
        <v>16</v>
      </c>
      <c r="P1946" s="940">
        <v>16.12</v>
      </c>
      <c r="Q1946" s="1054">
        <v>47336.044000000009</v>
      </c>
      <c r="R1946" s="869"/>
      <c r="S1946" s="951"/>
    </row>
    <row r="1947" spans="1:19" ht="15">
      <c r="A1947" s="275"/>
      <c r="B1947" s="864"/>
      <c r="C1947" s="886"/>
      <c r="D1947" s="892" t="s">
        <v>388</v>
      </c>
      <c r="E1947" s="899"/>
      <c r="F1947" s="865"/>
      <c r="G1947" s="910"/>
      <c r="H1947" s="910"/>
      <c r="I1947" s="910"/>
      <c r="J1947" s="932"/>
      <c r="K1947" s="965"/>
      <c r="L1947" s="932"/>
      <c r="M1947" s="923"/>
      <c r="N1947" s="939">
        <v>16</v>
      </c>
      <c r="O1947" s="939">
        <v>16</v>
      </c>
      <c r="P1947" s="939"/>
      <c r="Q1947" s="1053">
        <v>47336.044000000009</v>
      </c>
      <c r="R1947" s="866"/>
      <c r="S1947" s="952"/>
    </row>
    <row r="1948" spans="1:19" ht="15">
      <c r="A1948" s="275"/>
      <c r="B1948" s="864"/>
      <c r="C1948" s="883" t="s">
        <v>1446</v>
      </c>
      <c r="D1948" s="868"/>
      <c r="E1948" s="901"/>
      <c r="F1948" s="868"/>
      <c r="G1948" s="912"/>
      <c r="H1948" s="912"/>
      <c r="I1948" s="912"/>
      <c r="J1948" s="933"/>
      <c r="K1948" s="964"/>
      <c r="L1948" s="933"/>
      <c r="M1948" s="922"/>
      <c r="N1948" s="940">
        <v>16</v>
      </c>
      <c r="O1948" s="940">
        <v>16</v>
      </c>
      <c r="P1948" s="940"/>
      <c r="Q1948" s="1054">
        <v>47336.044000000009</v>
      </c>
      <c r="R1948" s="869"/>
      <c r="S1948" s="951"/>
    </row>
    <row r="1949" spans="1:19" ht="14.25">
      <c r="A1949" s="275"/>
      <c r="B1949" s="864"/>
      <c r="C1949" s="884" t="s">
        <v>1447</v>
      </c>
      <c r="D1949" s="867" t="s">
        <v>382</v>
      </c>
      <c r="E1949" s="900" t="s">
        <v>1448</v>
      </c>
      <c r="F1949" s="867" t="s">
        <v>219</v>
      </c>
      <c r="G1949" s="911" t="s">
        <v>384</v>
      </c>
      <c r="H1949" s="910" t="s">
        <v>384</v>
      </c>
      <c r="I1949" s="911" t="s">
        <v>176</v>
      </c>
      <c r="J1949" s="932" t="s">
        <v>238</v>
      </c>
      <c r="K1949" s="963" t="s">
        <v>173</v>
      </c>
      <c r="L1949" s="932" t="s">
        <v>1432</v>
      </c>
      <c r="M1949" s="921" t="s">
        <v>15</v>
      </c>
      <c r="N1949" s="939">
        <v>20</v>
      </c>
      <c r="O1949" s="939">
        <v>20</v>
      </c>
      <c r="P1949" s="939"/>
      <c r="Q1949" s="1053">
        <v>51333.59</v>
      </c>
      <c r="R1949" s="866"/>
      <c r="S1949" s="952"/>
    </row>
    <row r="1950" spans="1:19" ht="15">
      <c r="A1950" s="275"/>
      <c r="B1950" s="864"/>
      <c r="C1950" s="884"/>
      <c r="D1950" s="865"/>
      <c r="E1950" s="897" t="s">
        <v>1449</v>
      </c>
      <c r="F1950" s="868"/>
      <c r="G1950" s="912"/>
      <c r="H1950" s="912"/>
      <c r="I1950" s="912"/>
      <c r="J1950" s="933"/>
      <c r="K1950" s="964"/>
      <c r="L1950" s="933"/>
      <c r="M1950" s="922"/>
      <c r="N1950" s="940">
        <v>20</v>
      </c>
      <c r="O1950" s="940">
        <v>20</v>
      </c>
      <c r="P1950" s="940">
        <v>26.99</v>
      </c>
      <c r="Q1950" s="1054">
        <v>51333.59</v>
      </c>
      <c r="R1950" s="869"/>
      <c r="S1950" s="951"/>
    </row>
    <row r="1951" spans="1:19" ht="15">
      <c r="A1951" s="275"/>
      <c r="B1951" s="864"/>
      <c r="C1951" s="886"/>
      <c r="D1951" s="892" t="s">
        <v>388</v>
      </c>
      <c r="E1951" s="899"/>
      <c r="F1951" s="865"/>
      <c r="G1951" s="910"/>
      <c r="H1951" s="910"/>
      <c r="I1951" s="910"/>
      <c r="J1951" s="932"/>
      <c r="K1951" s="965"/>
      <c r="L1951" s="932"/>
      <c r="M1951" s="923"/>
      <c r="N1951" s="939">
        <v>20</v>
      </c>
      <c r="O1951" s="939">
        <v>20</v>
      </c>
      <c r="P1951" s="939"/>
      <c r="Q1951" s="1053">
        <v>51333.59</v>
      </c>
      <c r="R1951" s="866"/>
      <c r="S1951" s="952"/>
    </row>
    <row r="1952" spans="1:19" ht="15">
      <c r="A1952" s="275"/>
      <c r="B1952" s="864"/>
      <c r="C1952" s="883" t="s">
        <v>1450</v>
      </c>
      <c r="D1952" s="868"/>
      <c r="E1952" s="901"/>
      <c r="F1952" s="868"/>
      <c r="G1952" s="912"/>
      <c r="H1952" s="912"/>
      <c r="I1952" s="912"/>
      <c r="J1952" s="933"/>
      <c r="K1952" s="964"/>
      <c r="L1952" s="933"/>
      <c r="M1952" s="922"/>
      <c r="N1952" s="940">
        <v>20</v>
      </c>
      <c r="O1952" s="940">
        <v>20</v>
      </c>
      <c r="P1952" s="940"/>
      <c r="Q1952" s="1054">
        <v>51333.59</v>
      </c>
      <c r="R1952" s="869"/>
      <c r="S1952" s="951"/>
    </row>
    <row r="1953" spans="1:19" ht="28.5">
      <c r="A1953" s="275"/>
      <c r="B1953" s="864"/>
      <c r="C1953" s="884" t="s">
        <v>2006</v>
      </c>
      <c r="D1953" s="867" t="s">
        <v>167</v>
      </c>
      <c r="E1953" s="898" t="s">
        <v>1451</v>
      </c>
      <c r="F1953" s="867"/>
      <c r="G1953" s="909" t="s">
        <v>170</v>
      </c>
      <c r="H1953" s="910" t="s">
        <v>170</v>
      </c>
      <c r="I1953" s="909" t="s">
        <v>171</v>
      </c>
      <c r="J1953" s="932" t="s">
        <v>172</v>
      </c>
      <c r="K1953" s="962" t="s">
        <v>177</v>
      </c>
      <c r="L1953" s="932" t="s">
        <v>1435</v>
      </c>
      <c r="M1953" s="920" t="s">
        <v>1436</v>
      </c>
      <c r="N1953" s="939">
        <v>1.25</v>
      </c>
      <c r="O1953" s="939">
        <v>1</v>
      </c>
      <c r="P1953" s="939"/>
      <c r="Q1953" s="1053">
        <v>0</v>
      </c>
      <c r="R1953" s="866"/>
      <c r="S1953" s="952"/>
    </row>
    <row r="1954" spans="1:19" ht="14.25">
      <c r="A1954" s="275"/>
      <c r="B1954" s="864"/>
      <c r="C1954" s="884"/>
      <c r="D1954" s="865"/>
      <c r="E1954" s="896"/>
      <c r="F1954" s="865"/>
      <c r="G1954" s="911"/>
      <c r="H1954" s="910"/>
      <c r="I1954" s="911"/>
      <c r="J1954" s="932"/>
      <c r="K1954" s="963"/>
      <c r="L1954" s="932"/>
      <c r="M1954" s="921"/>
      <c r="N1954" s="939"/>
      <c r="O1954" s="939"/>
      <c r="P1954" s="939"/>
      <c r="Q1954" s="1053"/>
      <c r="R1954" s="866" t="s">
        <v>178</v>
      </c>
      <c r="S1954" s="952">
        <v>0</v>
      </c>
    </row>
    <row r="1955" spans="1:19" ht="15">
      <c r="A1955" s="275"/>
      <c r="B1955" s="864"/>
      <c r="C1955" s="884"/>
      <c r="D1955" s="865"/>
      <c r="E1955" s="897" t="s">
        <v>1452</v>
      </c>
      <c r="F1955" s="868"/>
      <c r="G1955" s="912"/>
      <c r="H1955" s="912"/>
      <c r="I1955" s="912"/>
      <c r="J1955" s="933"/>
      <c r="K1955" s="964"/>
      <c r="L1955" s="933"/>
      <c r="M1955" s="922"/>
      <c r="N1955" s="940">
        <v>1.25</v>
      </c>
      <c r="O1955" s="940">
        <v>1</v>
      </c>
      <c r="P1955" s="940">
        <v>0</v>
      </c>
      <c r="Q1955" s="1054">
        <v>0</v>
      </c>
      <c r="R1955" s="869"/>
      <c r="S1955" s="951"/>
    </row>
    <row r="1956" spans="1:19" ht="14.25">
      <c r="A1956" s="275"/>
      <c r="B1956" s="864"/>
      <c r="C1956" s="884"/>
      <c r="D1956" s="865"/>
      <c r="E1956" s="898" t="s">
        <v>1877</v>
      </c>
      <c r="F1956" s="867"/>
      <c r="G1956" s="909" t="s">
        <v>170</v>
      </c>
      <c r="H1956" s="910" t="s">
        <v>170</v>
      </c>
      <c r="I1956" s="909" t="s">
        <v>176</v>
      </c>
      <c r="J1956" s="932" t="s">
        <v>172</v>
      </c>
      <c r="K1956" s="962" t="s">
        <v>173</v>
      </c>
      <c r="L1956" s="932" t="s">
        <v>1435</v>
      </c>
      <c r="M1956" s="920" t="s">
        <v>1436</v>
      </c>
      <c r="N1956" s="939">
        <v>4.3</v>
      </c>
      <c r="O1956" s="939">
        <v>2.8000000000000003</v>
      </c>
      <c r="P1956" s="939"/>
      <c r="Q1956" s="1053">
        <v>0</v>
      </c>
      <c r="R1956" s="866"/>
      <c r="S1956" s="952"/>
    </row>
    <row r="1957" spans="1:19" ht="14.25">
      <c r="A1957" s="275"/>
      <c r="B1957" s="864"/>
      <c r="C1957" s="884"/>
      <c r="D1957" s="865"/>
      <c r="E1957" s="896"/>
      <c r="F1957" s="865"/>
      <c r="G1957" s="911"/>
      <c r="H1957" s="910"/>
      <c r="I1957" s="911"/>
      <c r="J1957" s="932"/>
      <c r="K1957" s="963"/>
      <c r="L1957" s="932"/>
      <c r="M1957" s="921"/>
      <c r="N1957" s="939"/>
      <c r="O1957" s="939"/>
      <c r="P1957" s="939"/>
      <c r="Q1957" s="1053"/>
      <c r="R1957" s="866" t="s">
        <v>178</v>
      </c>
      <c r="S1957" s="952">
        <v>0</v>
      </c>
    </row>
    <row r="1958" spans="1:19" ht="15">
      <c r="A1958" s="275"/>
      <c r="B1958" s="864"/>
      <c r="C1958" s="884"/>
      <c r="D1958" s="865"/>
      <c r="E1958" s="897" t="s">
        <v>1878</v>
      </c>
      <c r="F1958" s="868"/>
      <c r="G1958" s="912"/>
      <c r="H1958" s="912"/>
      <c r="I1958" s="912"/>
      <c r="J1958" s="933"/>
      <c r="K1958" s="964"/>
      <c r="L1958" s="933"/>
      <c r="M1958" s="922"/>
      <c r="N1958" s="940">
        <v>4.3</v>
      </c>
      <c r="O1958" s="940">
        <v>2.8000000000000003</v>
      </c>
      <c r="P1958" s="940">
        <v>0</v>
      </c>
      <c r="Q1958" s="1054">
        <v>0</v>
      </c>
      <c r="R1958" s="869"/>
      <c r="S1958" s="951"/>
    </row>
    <row r="1959" spans="1:19" ht="15">
      <c r="A1959" s="275"/>
      <c r="B1959" s="864"/>
      <c r="C1959" s="884"/>
      <c r="D1959" s="892" t="s">
        <v>191</v>
      </c>
      <c r="E1959" s="899"/>
      <c r="F1959" s="865"/>
      <c r="G1959" s="910"/>
      <c r="H1959" s="910"/>
      <c r="I1959" s="910"/>
      <c r="J1959" s="932"/>
      <c r="K1959" s="965"/>
      <c r="L1959" s="932"/>
      <c r="M1959" s="923"/>
      <c r="N1959" s="939">
        <v>5.5500000000000007</v>
      </c>
      <c r="O1959" s="939">
        <v>3.8000000000000007</v>
      </c>
      <c r="P1959" s="939"/>
      <c r="Q1959" s="1053">
        <v>0</v>
      </c>
      <c r="R1959" s="866"/>
      <c r="S1959" s="952"/>
    </row>
    <row r="1960" spans="1:19" ht="14.25">
      <c r="A1960" s="275"/>
      <c r="B1960" s="864"/>
      <c r="C1960" s="884"/>
      <c r="D1960" s="867" t="s">
        <v>192</v>
      </c>
      <c r="E1960" s="900" t="s">
        <v>1453</v>
      </c>
      <c r="F1960" s="867"/>
      <c r="G1960" s="911" t="s">
        <v>194</v>
      </c>
      <c r="H1960" s="910" t="s">
        <v>194</v>
      </c>
      <c r="I1960" s="911" t="s">
        <v>171</v>
      </c>
      <c r="J1960" s="932" t="s">
        <v>172</v>
      </c>
      <c r="K1960" s="963" t="s">
        <v>173</v>
      </c>
      <c r="L1960" s="932" t="s">
        <v>1432</v>
      </c>
      <c r="M1960" s="921" t="s">
        <v>1454</v>
      </c>
      <c r="N1960" s="939">
        <v>9</v>
      </c>
      <c r="O1960" s="939">
        <v>6.5039999999999987</v>
      </c>
      <c r="P1960" s="939"/>
      <c r="Q1960" s="1053">
        <v>29224.915999999997</v>
      </c>
      <c r="R1960" s="866"/>
      <c r="S1960" s="952"/>
    </row>
    <row r="1961" spans="1:19" ht="15">
      <c r="A1961" s="275"/>
      <c r="B1961" s="864"/>
      <c r="C1961" s="884"/>
      <c r="D1961" s="865"/>
      <c r="E1961" s="897" t="s">
        <v>1455</v>
      </c>
      <c r="F1961" s="868"/>
      <c r="G1961" s="912"/>
      <c r="H1961" s="912"/>
      <c r="I1961" s="912"/>
      <c r="J1961" s="933"/>
      <c r="K1961" s="964"/>
      <c r="L1961" s="933"/>
      <c r="M1961" s="922"/>
      <c r="N1961" s="940">
        <v>9</v>
      </c>
      <c r="O1961" s="940">
        <v>6.5039999999999987</v>
      </c>
      <c r="P1961" s="940">
        <v>5.6349999999999998</v>
      </c>
      <c r="Q1961" s="1054">
        <v>29224.915999999997</v>
      </c>
      <c r="R1961" s="869"/>
      <c r="S1961" s="951"/>
    </row>
    <row r="1962" spans="1:19" ht="15">
      <c r="A1962" s="275"/>
      <c r="B1962" s="864"/>
      <c r="C1962" s="886"/>
      <c r="D1962" s="892" t="s">
        <v>204</v>
      </c>
      <c r="E1962" s="899"/>
      <c r="F1962" s="865"/>
      <c r="G1962" s="910"/>
      <c r="H1962" s="910"/>
      <c r="I1962" s="910"/>
      <c r="J1962" s="932"/>
      <c r="K1962" s="965"/>
      <c r="L1962" s="932"/>
      <c r="M1962" s="923"/>
      <c r="N1962" s="939">
        <v>9</v>
      </c>
      <c r="O1962" s="939">
        <v>6.5039999999999987</v>
      </c>
      <c r="P1962" s="939"/>
      <c r="Q1962" s="1053">
        <v>29224.915999999997</v>
      </c>
      <c r="R1962" s="866"/>
      <c r="S1962" s="952"/>
    </row>
    <row r="1963" spans="1:19" ht="30">
      <c r="A1963" s="275"/>
      <c r="B1963" s="864"/>
      <c r="C1963" s="883" t="s">
        <v>2007</v>
      </c>
      <c r="D1963" s="868"/>
      <c r="E1963" s="901"/>
      <c r="F1963" s="868"/>
      <c r="G1963" s="912"/>
      <c r="H1963" s="912"/>
      <c r="I1963" s="912"/>
      <c r="J1963" s="933"/>
      <c r="K1963" s="964"/>
      <c r="L1963" s="933"/>
      <c r="M1963" s="922"/>
      <c r="N1963" s="940">
        <v>14.55</v>
      </c>
      <c r="O1963" s="940">
        <v>10.303999999999998</v>
      </c>
      <c r="P1963" s="940"/>
      <c r="Q1963" s="1054">
        <v>29224.915999999997</v>
      </c>
      <c r="R1963" s="869"/>
      <c r="S1963" s="951"/>
    </row>
    <row r="1964" spans="1:19" ht="14.25">
      <c r="A1964" s="275"/>
      <c r="B1964" s="864"/>
      <c r="C1964" s="884" t="s">
        <v>1909</v>
      </c>
      <c r="D1964" s="867" t="s">
        <v>167</v>
      </c>
      <c r="E1964" s="900" t="s">
        <v>1456</v>
      </c>
      <c r="F1964" s="867"/>
      <c r="G1964" s="911" t="s">
        <v>170</v>
      </c>
      <c r="H1964" s="910" t="s">
        <v>170</v>
      </c>
      <c r="I1964" s="911" t="s">
        <v>171</v>
      </c>
      <c r="J1964" s="932" t="s">
        <v>172</v>
      </c>
      <c r="K1964" s="963" t="s">
        <v>173</v>
      </c>
      <c r="L1964" s="932" t="s">
        <v>1435</v>
      </c>
      <c r="M1964" s="921" t="s">
        <v>1435</v>
      </c>
      <c r="N1964" s="939">
        <v>3.61</v>
      </c>
      <c r="O1964" s="939">
        <v>2.6099999999999994</v>
      </c>
      <c r="P1964" s="939"/>
      <c r="Q1964" s="1053">
        <v>0</v>
      </c>
      <c r="R1964" s="866"/>
      <c r="S1964" s="952"/>
    </row>
    <row r="1965" spans="1:19" ht="15">
      <c r="A1965" s="275"/>
      <c r="B1965" s="864"/>
      <c r="C1965" s="884"/>
      <c r="D1965" s="865"/>
      <c r="E1965" s="897" t="s">
        <v>1457</v>
      </c>
      <c r="F1965" s="868"/>
      <c r="G1965" s="912"/>
      <c r="H1965" s="912"/>
      <c r="I1965" s="912"/>
      <c r="J1965" s="933"/>
      <c r="K1965" s="964"/>
      <c r="L1965" s="933"/>
      <c r="M1965" s="922"/>
      <c r="N1965" s="940">
        <v>3.61</v>
      </c>
      <c r="O1965" s="940">
        <v>2.6099999999999994</v>
      </c>
      <c r="P1965" s="940">
        <v>0</v>
      </c>
      <c r="Q1965" s="1054">
        <v>0</v>
      </c>
      <c r="R1965" s="869"/>
      <c r="S1965" s="951"/>
    </row>
    <row r="1966" spans="1:19" ht="15">
      <c r="A1966" s="275"/>
      <c r="B1966" s="864"/>
      <c r="C1966" s="886"/>
      <c r="D1966" s="892" t="s">
        <v>191</v>
      </c>
      <c r="E1966" s="899"/>
      <c r="F1966" s="865"/>
      <c r="G1966" s="910"/>
      <c r="H1966" s="910"/>
      <c r="I1966" s="910"/>
      <c r="J1966" s="932"/>
      <c r="K1966" s="965"/>
      <c r="L1966" s="932"/>
      <c r="M1966" s="923"/>
      <c r="N1966" s="939">
        <v>3.61</v>
      </c>
      <c r="O1966" s="939">
        <v>2.6099999999999994</v>
      </c>
      <c r="P1966" s="939"/>
      <c r="Q1966" s="1053">
        <v>0</v>
      </c>
      <c r="R1966" s="866"/>
      <c r="S1966" s="952"/>
    </row>
    <row r="1967" spans="1:19" ht="15">
      <c r="A1967" s="275"/>
      <c r="B1967" s="864"/>
      <c r="C1967" s="883" t="s">
        <v>1910</v>
      </c>
      <c r="D1967" s="868"/>
      <c r="E1967" s="901"/>
      <c r="F1967" s="868"/>
      <c r="G1967" s="912"/>
      <c r="H1967" s="912"/>
      <c r="I1967" s="912"/>
      <c r="J1967" s="933"/>
      <c r="K1967" s="964"/>
      <c r="L1967" s="933"/>
      <c r="M1967" s="922"/>
      <c r="N1967" s="940">
        <v>3.61</v>
      </c>
      <c r="O1967" s="940">
        <v>2.6099999999999994</v>
      </c>
      <c r="P1967" s="940"/>
      <c r="Q1967" s="1054">
        <v>0</v>
      </c>
      <c r="R1967" s="869"/>
      <c r="S1967" s="951"/>
    </row>
    <row r="1968" spans="1:19" ht="14.25">
      <c r="A1968" s="275"/>
      <c r="B1968" s="864"/>
      <c r="C1968" s="884" t="s">
        <v>2008</v>
      </c>
      <c r="D1968" s="867" t="s">
        <v>382</v>
      </c>
      <c r="E1968" s="898" t="s">
        <v>2009</v>
      </c>
      <c r="F1968" s="867" t="s">
        <v>1752</v>
      </c>
      <c r="G1968" s="909" t="s">
        <v>384</v>
      </c>
      <c r="H1968" s="910" t="s">
        <v>384</v>
      </c>
      <c r="I1968" s="909" t="s">
        <v>176</v>
      </c>
      <c r="J1968" s="932" t="s">
        <v>238</v>
      </c>
      <c r="K1968" s="962" t="s">
        <v>173</v>
      </c>
      <c r="L1968" s="932" t="s">
        <v>1432</v>
      </c>
      <c r="M1968" s="920" t="s">
        <v>15</v>
      </c>
      <c r="N1968" s="939">
        <v>14.096000000000002</v>
      </c>
      <c r="O1968" s="939">
        <v>14.096000000000002</v>
      </c>
      <c r="P1968" s="939"/>
      <c r="Q1968" s="1053">
        <v>41340.195</v>
      </c>
      <c r="R1968" s="866"/>
      <c r="S1968" s="952"/>
    </row>
    <row r="1969" spans="1:19" ht="14.25">
      <c r="A1969" s="275"/>
      <c r="B1969" s="864"/>
      <c r="C1969" s="884"/>
      <c r="D1969" s="865"/>
      <c r="E1969" s="895"/>
      <c r="F1969" s="867" t="s">
        <v>1753</v>
      </c>
      <c r="G1969" s="909" t="s">
        <v>384</v>
      </c>
      <c r="H1969" s="910" t="s">
        <v>384</v>
      </c>
      <c r="I1969" s="909" t="s">
        <v>176</v>
      </c>
      <c r="J1969" s="932" t="s">
        <v>238</v>
      </c>
      <c r="K1969" s="962" t="s">
        <v>173</v>
      </c>
      <c r="L1969" s="932" t="s">
        <v>1432</v>
      </c>
      <c r="M1969" s="920" t="s">
        <v>15</v>
      </c>
      <c r="N1969" s="939">
        <v>14.096000000000002</v>
      </c>
      <c r="O1969" s="939">
        <v>14.096000000000002</v>
      </c>
      <c r="P1969" s="939"/>
      <c r="Q1969" s="1053">
        <v>41189.776000000005</v>
      </c>
      <c r="R1969" s="866"/>
      <c r="S1969" s="952"/>
    </row>
    <row r="1970" spans="1:19" ht="14.25">
      <c r="A1970" s="275"/>
      <c r="B1970" s="864"/>
      <c r="C1970" s="884"/>
      <c r="D1970" s="865"/>
      <c r="E1970" s="895"/>
      <c r="F1970" s="867" t="s">
        <v>1754</v>
      </c>
      <c r="G1970" s="909" t="s">
        <v>384</v>
      </c>
      <c r="H1970" s="910" t="s">
        <v>384</v>
      </c>
      <c r="I1970" s="909" t="s">
        <v>176</v>
      </c>
      <c r="J1970" s="932" t="s">
        <v>238</v>
      </c>
      <c r="K1970" s="962" t="s">
        <v>173</v>
      </c>
      <c r="L1970" s="932" t="s">
        <v>1432</v>
      </c>
      <c r="M1970" s="920" t="s">
        <v>15</v>
      </c>
      <c r="N1970" s="939">
        <v>14.096000000000002</v>
      </c>
      <c r="O1970" s="939">
        <v>14.096000000000002</v>
      </c>
      <c r="P1970" s="939"/>
      <c r="Q1970" s="1053">
        <v>41242.371999999996</v>
      </c>
      <c r="R1970" s="866"/>
      <c r="S1970" s="952"/>
    </row>
    <row r="1971" spans="1:19" ht="14.25">
      <c r="A1971" s="275"/>
      <c r="B1971" s="864"/>
      <c r="C1971" s="884"/>
      <c r="D1971" s="865"/>
      <c r="E1971" s="895"/>
      <c r="F1971" s="867" t="s">
        <v>1755</v>
      </c>
      <c r="G1971" s="909" t="s">
        <v>384</v>
      </c>
      <c r="H1971" s="910" t="s">
        <v>384</v>
      </c>
      <c r="I1971" s="909" t="s">
        <v>176</v>
      </c>
      <c r="J1971" s="932" t="s">
        <v>238</v>
      </c>
      <c r="K1971" s="962" t="s">
        <v>173</v>
      </c>
      <c r="L1971" s="932" t="s">
        <v>1432</v>
      </c>
      <c r="M1971" s="920" t="s">
        <v>15</v>
      </c>
      <c r="N1971" s="939">
        <v>14.096000000000002</v>
      </c>
      <c r="O1971" s="939">
        <v>14.096000000000002</v>
      </c>
      <c r="P1971" s="939"/>
      <c r="Q1971" s="1053">
        <v>41307.203000000001</v>
      </c>
      <c r="R1971" s="866"/>
      <c r="S1971" s="952"/>
    </row>
    <row r="1972" spans="1:19" ht="14.25">
      <c r="A1972" s="275"/>
      <c r="B1972" s="864"/>
      <c r="C1972" s="884"/>
      <c r="D1972" s="865"/>
      <c r="E1972" s="895"/>
      <c r="F1972" s="867" t="s">
        <v>1756</v>
      </c>
      <c r="G1972" s="909" t="s">
        <v>384</v>
      </c>
      <c r="H1972" s="910" t="s">
        <v>384</v>
      </c>
      <c r="I1972" s="909" t="s">
        <v>176</v>
      </c>
      <c r="J1972" s="932" t="s">
        <v>238</v>
      </c>
      <c r="K1972" s="962" t="s">
        <v>173</v>
      </c>
      <c r="L1972" s="932" t="s">
        <v>1432</v>
      </c>
      <c r="M1972" s="920" t="s">
        <v>15</v>
      </c>
      <c r="N1972" s="939">
        <v>14.096000000000002</v>
      </c>
      <c r="O1972" s="939">
        <v>14.096000000000002</v>
      </c>
      <c r="P1972" s="939"/>
      <c r="Q1972" s="1053">
        <v>41428.126999999993</v>
      </c>
      <c r="R1972" s="866"/>
      <c r="S1972" s="952"/>
    </row>
    <row r="1973" spans="1:19" ht="14.25">
      <c r="A1973" s="275"/>
      <c r="B1973" s="864"/>
      <c r="C1973" s="884"/>
      <c r="D1973" s="865"/>
      <c r="E1973" s="895"/>
      <c r="F1973" s="867" t="s">
        <v>1757</v>
      </c>
      <c r="G1973" s="909" t="s">
        <v>384</v>
      </c>
      <c r="H1973" s="910" t="s">
        <v>384</v>
      </c>
      <c r="I1973" s="909" t="s">
        <v>176</v>
      </c>
      <c r="J1973" s="932" t="s">
        <v>238</v>
      </c>
      <c r="K1973" s="962" t="s">
        <v>173</v>
      </c>
      <c r="L1973" s="932" t="s">
        <v>1432</v>
      </c>
      <c r="M1973" s="920" t="s">
        <v>15</v>
      </c>
      <c r="N1973" s="939">
        <v>14.096000000000002</v>
      </c>
      <c r="O1973" s="939">
        <v>14.096000000000002</v>
      </c>
      <c r="P1973" s="939"/>
      <c r="Q1973" s="1053">
        <v>41401.078000000001</v>
      </c>
      <c r="R1973" s="866"/>
      <c r="S1973" s="952"/>
    </row>
    <row r="1974" spans="1:19" ht="14.25">
      <c r="A1974" s="275"/>
      <c r="B1974" s="864"/>
      <c r="C1974" s="884"/>
      <c r="D1974" s="865"/>
      <c r="E1974" s="895"/>
      <c r="F1974" s="867" t="s">
        <v>1758</v>
      </c>
      <c r="G1974" s="909" t="s">
        <v>384</v>
      </c>
      <c r="H1974" s="910" t="s">
        <v>384</v>
      </c>
      <c r="I1974" s="909" t="s">
        <v>176</v>
      </c>
      <c r="J1974" s="932" t="s">
        <v>238</v>
      </c>
      <c r="K1974" s="962" t="s">
        <v>173</v>
      </c>
      <c r="L1974" s="932" t="s">
        <v>1432</v>
      </c>
      <c r="M1974" s="920" t="s">
        <v>15</v>
      </c>
      <c r="N1974" s="939">
        <v>14.096000000000002</v>
      </c>
      <c r="O1974" s="939">
        <v>14.096000000000002</v>
      </c>
      <c r="P1974" s="939"/>
      <c r="Q1974" s="1053">
        <v>41152.116999999998</v>
      </c>
      <c r="R1974" s="866"/>
      <c r="S1974" s="952"/>
    </row>
    <row r="1975" spans="1:19" ht="14.25">
      <c r="A1975" s="275"/>
      <c r="B1975" s="864"/>
      <c r="C1975" s="884"/>
      <c r="D1975" s="865"/>
      <c r="E1975" s="895"/>
      <c r="F1975" s="867" t="s">
        <v>2010</v>
      </c>
      <c r="G1975" s="909" t="s">
        <v>384</v>
      </c>
      <c r="H1975" s="910" t="s">
        <v>384</v>
      </c>
      <c r="I1975" s="909" t="s">
        <v>176</v>
      </c>
      <c r="J1975" s="932" t="s">
        <v>238</v>
      </c>
      <c r="K1975" s="962" t="s">
        <v>173</v>
      </c>
      <c r="L1975" s="932" t="s">
        <v>1432</v>
      </c>
      <c r="M1975" s="920" t="s">
        <v>15</v>
      </c>
      <c r="N1975" s="939">
        <v>14.096000000000002</v>
      </c>
      <c r="O1975" s="939">
        <v>14.096000000000002</v>
      </c>
      <c r="P1975" s="939"/>
      <c r="Q1975" s="1053">
        <v>41030.582000000002</v>
      </c>
      <c r="R1975" s="866"/>
      <c r="S1975" s="952"/>
    </row>
    <row r="1976" spans="1:19" ht="14.25">
      <c r="A1976" s="275"/>
      <c r="B1976" s="864"/>
      <c r="C1976" s="884"/>
      <c r="D1976" s="865"/>
      <c r="E1976" s="895"/>
      <c r="F1976" s="867" t="s">
        <v>2011</v>
      </c>
      <c r="G1976" s="909" t="s">
        <v>384</v>
      </c>
      <c r="H1976" s="910" t="s">
        <v>384</v>
      </c>
      <c r="I1976" s="909" t="s">
        <v>176</v>
      </c>
      <c r="J1976" s="932" t="s">
        <v>238</v>
      </c>
      <c r="K1976" s="962" t="s">
        <v>173</v>
      </c>
      <c r="L1976" s="932" t="s">
        <v>1432</v>
      </c>
      <c r="M1976" s="920" t="s">
        <v>15</v>
      </c>
      <c r="N1976" s="939">
        <v>17.62</v>
      </c>
      <c r="O1976" s="939">
        <v>17.62</v>
      </c>
      <c r="P1976" s="939"/>
      <c r="Q1976" s="1053">
        <v>51572.106999999989</v>
      </c>
      <c r="R1976" s="866"/>
      <c r="S1976" s="952"/>
    </row>
    <row r="1977" spans="1:19" ht="14.25">
      <c r="A1977" s="275"/>
      <c r="B1977" s="864"/>
      <c r="C1977" s="884"/>
      <c r="D1977" s="865"/>
      <c r="E1977" s="896"/>
      <c r="F1977" s="867" t="s">
        <v>2012</v>
      </c>
      <c r="G1977" s="911" t="s">
        <v>384</v>
      </c>
      <c r="H1977" s="910" t="s">
        <v>384</v>
      </c>
      <c r="I1977" s="911" t="s">
        <v>176</v>
      </c>
      <c r="J1977" s="932" t="s">
        <v>238</v>
      </c>
      <c r="K1977" s="963" t="s">
        <v>173</v>
      </c>
      <c r="L1977" s="932" t="s">
        <v>1432</v>
      </c>
      <c r="M1977" s="921" t="s">
        <v>15</v>
      </c>
      <c r="N1977" s="939">
        <v>14.096000000000002</v>
      </c>
      <c r="O1977" s="939">
        <v>14.096000000000002</v>
      </c>
      <c r="P1977" s="939"/>
      <c r="Q1977" s="1053">
        <v>41592.562999999995</v>
      </c>
      <c r="R1977" s="866"/>
      <c r="S1977" s="952"/>
    </row>
    <row r="1978" spans="1:19" ht="15">
      <c r="A1978" s="275"/>
      <c r="B1978" s="864"/>
      <c r="C1978" s="884"/>
      <c r="D1978" s="865"/>
      <c r="E1978" s="897" t="s">
        <v>2013</v>
      </c>
      <c r="F1978" s="868"/>
      <c r="G1978" s="912"/>
      <c r="H1978" s="912"/>
      <c r="I1978" s="912"/>
      <c r="J1978" s="933"/>
      <c r="K1978" s="964"/>
      <c r="L1978" s="933"/>
      <c r="M1978" s="922"/>
      <c r="N1978" s="940">
        <v>144.48400000000001</v>
      </c>
      <c r="O1978" s="940">
        <v>144.48400000000001</v>
      </c>
      <c r="P1978" s="940">
        <v>150.995</v>
      </c>
      <c r="Q1978" s="1054">
        <v>423256.11999999988</v>
      </c>
      <c r="R1978" s="869"/>
      <c r="S1978" s="951"/>
    </row>
    <row r="1979" spans="1:19" ht="15">
      <c r="A1979" s="275"/>
      <c r="B1979" s="864"/>
      <c r="C1979" s="886"/>
      <c r="D1979" s="892" t="s">
        <v>388</v>
      </c>
      <c r="E1979" s="899"/>
      <c r="F1979" s="865"/>
      <c r="G1979" s="910"/>
      <c r="H1979" s="910"/>
      <c r="I1979" s="910"/>
      <c r="J1979" s="932"/>
      <c r="K1979" s="965"/>
      <c r="L1979" s="932"/>
      <c r="M1979" s="923"/>
      <c r="N1979" s="939">
        <v>144.48400000000001</v>
      </c>
      <c r="O1979" s="939">
        <v>144.48400000000001</v>
      </c>
      <c r="P1979" s="939"/>
      <c r="Q1979" s="1053">
        <v>423256.11999999988</v>
      </c>
      <c r="R1979" s="866"/>
      <c r="S1979" s="952"/>
    </row>
    <row r="1980" spans="1:19" ht="15">
      <c r="A1980" s="275"/>
      <c r="B1980" s="870"/>
      <c r="C1980" s="883" t="s">
        <v>2014</v>
      </c>
      <c r="D1980" s="868"/>
      <c r="E1980" s="901"/>
      <c r="F1980" s="868"/>
      <c r="G1980" s="912"/>
      <c r="H1980" s="912"/>
      <c r="I1980" s="912"/>
      <c r="J1980" s="933"/>
      <c r="K1980" s="964"/>
      <c r="L1980" s="933"/>
      <c r="M1980" s="922"/>
      <c r="N1980" s="940">
        <v>144.48400000000001</v>
      </c>
      <c r="O1980" s="940">
        <v>144.48400000000001</v>
      </c>
      <c r="P1980" s="940"/>
      <c r="Q1980" s="1054">
        <v>423256.11999999988</v>
      </c>
      <c r="R1980" s="869"/>
      <c r="S1980" s="951"/>
    </row>
    <row r="1981" spans="1:19" ht="15">
      <c r="A1981" s="275"/>
      <c r="B1981" s="871" t="s">
        <v>1458</v>
      </c>
      <c r="C1981" s="887"/>
      <c r="D1981" s="872"/>
      <c r="E1981" s="902"/>
      <c r="F1981" s="872"/>
      <c r="G1981" s="913"/>
      <c r="H1981" s="913"/>
      <c r="I1981" s="913"/>
      <c r="J1981" s="934"/>
      <c r="K1981" s="966"/>
      <c r="L1981" s="934"/>
      <c r="M1981" s="924"/>
      <c r="N1981" s="941">
        <v>1685.5629999999862</v>
      </c>
      <c r="O1981" s="941">
        <v>1509.3409999999838</v>
      </c>
      <c r="P1981" s="941"/>
      <c r="Q1981" s="1055">
        <v>706690.30699999945</v>
      </c>
      <c r="R1981" s="873"/>
      <c r="S1981" s="953"/>
    </row>
    <row r="1982" spans="1:19" ht="15">
      <c r="A1982" s="275"/>
      <c r="B1982" s="874" t="s">
        <v>16</v>
      </c>
      <c r="C1982" s="884" t="s">
        <v>1779</v>
      </c>
      <c r="D1982" s="867" t="s">
        <v>167</v>
      </c>
      <c r="E1982" s="898" t="s">
        <v>1481</v>
      </c>
      <c r="F1982" s="867"/>
      <c r="G1982" s="909" t="s">
        <v>170</v>
      </c>
      <c r="H1982" s="910" t="s">
        <v>170</v>
      </c>
      <c r="I1982" s="909" t="s">
        <v>171</v>
      </c>
      <c r="J1982" s="932" t="s">
        <v>172</v>
      </c>
      <c r="K1982" s="962" t="s">
        <v>173</v>
      </c>
      <c r="L1982" s="932" t="s">
        <v>16</v>
      </c>
      <c r="M1982" s="920" t="s">
        <v>1482</v>
      </c>
      <c r="N1982" s="939">
        <v>4.9900000000000011</v>
      </c>
      <c r="O1982" s="939">
        <v>3.5999999999999992</v>
      </c>
      <c r="P1982" s="939"/>
      <c r="Q1982" s="1053">
        <v>0</v>
      </c>
      <c r="R1982" s="866"/>
      <c r="S1982" s="952"/>
    </row>
    <row r="1983" spans="1:19" ht="14.25">
      <c r="A1983" s="275"/>
      <c r="B1983" s="864"/>
      <c r="C1983" s="884"/>
      <c r="D1983" s="865"/>
      <c r="E1983" s="896"/>
      <c r="F1983" s="865"/>
      <c r="G1983" s="911"/>
      <c r="H1983" s="910"/>
      <c r="I1983" s="911"/>
      <c r="J1983" s="932"/>
      <c r="K1983" s="963"/>
      <c r="L1983" s="932"/>
      <c r="M1983" s="921"/>
      <c r="N1983" s="939"/>
      <c r="O1983" s="939"/>
      <c r="P1983" s="939"/>
      <c r="Q1983" s="1053"/>
      <c r="R1983" s="866" t="s">
        <v>178</v>
      </c>
      <c r="S1983" s="952">
        <v>0</v>
      </c>
    </row>
    <row r="1984" spans="1:19" ht="15">
      <c r="A1984" s="275"/>
      <c r="B1984" s="864"/>
      <c r="C1984" s="884"/>
      <c r="D1984" s="865"/>
      <c r="E1984" s="897" t="s">
        <v>1483</v>
      </c>
      <c r="F1984" s="868"/>
      <c r="G1984" s="912"/>
      <c r="H1984" s="912"/>
      <c r="I1984" s="912"/>
      <c r="J1984" s="933"/>
      <c r="K1984" s="964"/>
      <c r="L1984" s="933"/>
      <c r="M1984" s="922"/>
      <c r="N1984" s="940">
        <v>4.9900000000000011</v>
      </c>
      <c r="O1984" s="940">
        <v>3.5999999999999992</v>
      </c>
      <c r="P1984" s="940">
        <v>0</v>
      </c>
      <c r="Q1984" s="1054">
        <v>0</v>
      </c>
      <c r="R1984" s="869"/>
      <c r="S1984" s="951"/>
    </row>
    <row r="1985" spans="1:19" ht="15">
      <c r="A1985" s="275"/>
      <c r="B1985" s="864"/>
      <c r="C1985" s="884"/>
      <c r="D1985" s="892" t="s">
        <v>191</v>
      </c>
      <c r="E1985" s="899"/>
      <c r="F1985" s="865"/>
      <c r="G1985" s="910"/>
      <c r="H1985" s="910"/>
      <c r="I1985" s="910"/>
      <c r="J1985" s="932"/>
      <c r="K1985" s="965"/>
      <c r="L1985" s="932"/>
      <c r="M1985" s="923"/>
      <c r="N1985" s="939">
        <v>4.9900000000000011</v>
      </c>
      <c r="O1985" s="939">
        <v>3.5999999999999992</v>
      </c>
      <c r="P1985" s="939"/>
      <c r="Q1985" s="1053">
        <v>0</v>
      </c>
      <c r="R1985" s="866"/>
      <c r="S1985" s="952"/>
    </row>
    <row r="1986" spans="1:19" ht="14.25">
      <c r="A1986" s="275"/>
      <c r="B1986" s="864"/>
      <c r="C1986" s="884"/>
      <c r="D1986" s="867" t="s">
        <v>192</v>
      </c>
      <c r="E1986" s="900" t="s">
        <v>1484</v>
      </c>
      <c r="F1986" s="867"/>
      <c r="G1986" s="911" t="s">
        <v>194</v>
      </c>
      <c r="H1986" s="910" t="s">
        <v>194</v>
      </c>
      <c r="I1986" s="911" t="s">
        <v>171</v>
      </c>
      <c r="J1986" s="932" t="s">
        <v>172</v>
      </c>
      <c r="K1986" s="963" t="s">
        <v>177</v>
      </c>
      <c r="L1986" s="932" t="s">
        <v>16</v>
      </c>
      <c r="M1986" s="921" t="s">
        <v>1482</v>
      </c>
      <c r="N1986" s="939">
        <v>0.17599999999999996</v>
      </c>
      <c r="O1986" s="939">
        <v>0</v>
      </c>
      <c r="P1986" s="939"/>
      <c r="Q1986" s="1053">
        <v>0</v>
      </c>
      <c r="R1986" s="866"/>
      <c r="S1986" s="952"/>
    </row>
    <row r="1987" spans="1:19" ht="15">
      <c r="A1987" s="275"/>
      <c r="B1987" s="864"/>
      <c r="C1987" s="884"/>
      <c r="D1987" s="865"/>
      <c r="E1987" s="897" t="s">
        <v>1485</v>
      </c>
      <c r="F1987" s="868"/>
      <c r="G1987" s="912"/>
      <c r="H1987" s="912"/>
      <c r="I1987" s="912"/>
      <c r="J1987" s="933"/>
      <c r="K1987" s="964"/>
      <c r="L1987" s="933"/>
      <c r="M1987" s="922"/>
      <c r="N1987" s="940">
        <v>0.17599999999999996</v>
      </c>
      <c r="O1987" s="940">
        <v>0</v>
      </c>
      <c r="P1987" s="940">
        <v>0</v>
      </c>
      <c r="Q1987" s="1054">
        <v>0</v>
      </c>
      <c r="R1987" s="869"/>
      <c r="S1987" s="951"/>
    </row>
    <row r="1988" spans="1:19" ht="14.25">
      <c r="A1988" s="276"/>
      <c r="B1988" s="864"/>
      <c r="C1988" s="884"/>
      <c r="D1988" s="865"/>
      <c r="E1988" s="900" t="s">
        <v>1486</v>
      </c>
      <c r="F1988" s="867"/>
      <c r="G1988" s="911" t="s">
        <v>194</v>
      </c>
      <c r="H1988" s="910" t="s">
        <v>194</v>
      </c>
      <c r="I1988" s="911" t="s">
        <v>171</v>
      </c>
      <c r="J1988" s="932" t="s">
        <v>172</v>
      </c>
      <c r="K1988" s="963" t="s">
        <v>177</v>
      </c>
      <c r="L1988" s="932" t="s">
        <v>16</v>
      </c>
      <c r="M1988" s="921" t="s">
        <v>1482</v>
      </c>
      <c r="N1988" s="939">
        <v>2.2400000000000002</v>
      </c>
      <c r="O1988" s="939">
        <v>1.5</v>
      </c>
      <c r="P1988" s="939"/>
      <c r="Q1988" s="1053">
        <v>10218.502</v>
      </c>
      <c r="R1988" s="866"/>
      <c r="S1988" s="952"/>
    </row>
    <row r="1989" spans="1:19" ht="15">
      <c r="A1989" s="275"/>
      <c r="B1989" s="864"/>
      <c r="C1989" s="884"/>
      <c r="D1989" s="865"/>
      <c r="E1989" s="897" t="s">
        <v>1487</v>
      </c>
      <c r="F1989" s="868"/>
      <c r="G1989" s="912"/>
      <c r="H1989" s="912"/>
      <c r="I1989" s="912"/>
      <c r="J1989" s="933"/>
      <c r="K1989" s="964"/>
      <c r="L1989" s="933"/>
      <c r="M1989" s="922"/>
      <c r="N1989" s="940">
        <v>2.2400000000000002</v>
      </c>
      <c r="O1989" s="940">
        <v>1.5</v>
      </c>
      <c r="P1989" s="940">
        <v>1.5840000000000001</v>
      </c>
      <c r="Q1989" s="1054">
        <v>10218.502</v>
      </c>
      <c r="R1989" s="869"/>
      <c r="S1989" s="951"/>
    </row>
    <row r="1990" spans="1:19" ht="15">
      <c r="A1990" s="275"/>
      <c r="B1990" s="864"/>
      <c r="C1990" s="886"/>
      <c r="D1990" s="892" t="s">
        <v>204</v>
      </c>
      <c r="E1990" s="899"/>
      <c r="F1990" s="865"/>
      <c r="G1990" s="910"/>
      <c r="H1990" s="910"/>
      <c r="I1990" s="910"/>
      <c r="J1990" s="932"/>
      <c r="K1990" s="965"/>
      <c r="L1990" s="932"/>
      <c r="M1990" s="923"/>
      <c r="N1990" s="939">
        <v>2.4159999999999999</v>
      </c>
      <c r="O1990" s="939">
        <v>1.5</v>
      </c>
      <c r="P1990" s="939"/>
      <c r="Q1990" s="1053">
        <v>10218.502</v>
      </c>
      <c r="R1990" s="866"/>
      <c r="S1990" s="952"/>
    </row>
    <row r="1991" spans="1:19" ht="15">
      <c r="A1991" s="275"/>
      <c r="B1991" s="864"/>
      <c r="C1991" s="883" t="s">
        <v>1780</v>
      </c>
      <c r="D1991" s="868"/>
      <c r="E1991" s="901"/>
      <c r="F1991" s="868"/>
      <c r="G1991" s="912"/>
      <c r="H1991" s="912"/>
      <c r="I1991" s="912"/>
      <c r="J1991" s="933"/>
      <c r="K1991" s="964"/>
      <c r="L1991" s="933"/>
      <c r="M1991" s="922"/>
      <c r="N1991" s="940">
        <v>7.4060000000000015</v>
      </c>
      <c r="O1991" s="940">
        <v>5.0999999999999996</v>
      </c>
      <c r="P1991" s="940"/>
      <c r="Q1991" s="1054">
        <v>10218.502</v>
      </c>
      <c r="R1991" s="869"/>
      <c r="S1991" s="951"/>
    </row>
    <row r="1992" spans="1:19" ht="14.25">
      <c r="A1992" s="275"/>
      <c r="B1992" s="864"/>
      <c r="C1992" s="884" t="s">
        <v>1471</v>
      </c>
      <c r="D1992" s="867" t="s">
        <v>192</v>
      </c>
      <c r="E1992" s="898" t="s">
        <v>1472</v>
      </c>
      <c r="F1992" s="867" t="s">
        <v>1820</v>
      </c>
      <c r="G1992" s="909" t="s">
        <v>194</v>
      </c>
      <c r="H1992" s="910" t="s">
        <v>194</v>
      </c>
      <c r="I1992" s="909" t="s">
        <v>176</v>
      </c>
      <c r="J1992" s="932" t="s">
        <v>172</v>
      </c>
      <c r="K1992" s="962" t="s">
        <v>173</v>
      </c>
      <c r="L1992" s="932" t="s">
        <v>1473</v>
      </c>
      <c r="M1992" s="920" t="s">
        <v>1473</v>
      </c>
      <c r="N1992" s="939">
        <v>0.16</v>
      </c>
      <c r="O1992" s="939">
        <v>0.16</v>
      </c>
      <c r="P1992" s="939"/>
      <c r="Q1992" s="1053">
        <v>1101.0830000000001</v>
      </c>
      <c r="R1992" s="866"/>
      <c r="S1992" s="952"/>
    </row>
    <row r="1993" spans="1:19" ht="14.25">
      <c r="A1993" s="275"/>
      <c r="B1993" s="864"/>
      <c r="C1993" s="884"/>
      <c r="D1993" s="865"/>
      <c r="E1993" s="895"/>
      <c r="F1993" s="867" t="s">
        <v>1821</v>
      </c>
      <c r="G1993" s="909" t="s">
        <v>194</v>
      </c>
      <c r="H1993" s="910" t="s">
        <v>194</v>
      </c>
      <c r="I1993" s="909" t="s">
        <v>176</v>
      </c>
      <c r="J1993" s="932" t="s">
        <v>172</v>
      </c>
      <c r="K1993" s="962" t="s">
        <v>173</v>
      </c>
      <c r="L1993" s="932" t="s">
        <v>1473</v>
      </c>
      <c r="M1993" s="920" t="s">
        <v>1473</v>
      </c>
      <c r="N1993" s="939">
        <v>0.27200000000000002</v>
      </c>
      <c r="O1993" s="939">
        <v>0.27200000000000002</v>
      </c>
      <c r="P1993" s="939"/>
      <c r="Q1993" s="1053">
        <v>1806.366</v>
      </c>
      <c r="R1993" s="866"/>
      <c r="S1993" s="952"/>
    </row>
    <row r="1994" spans="1:19" ht="14.25">
      <c r="A1994" s="275"/>
      <c r="B1994" s="864"/>
      <c r="C1994" s="884"/>
      <c r="D1994" s="865"/>
      <c r="E1994" s="896"/>
      <c r="F1994" s="867" t="s">
        <v>1822</v>
      </c>
      <c r="G1994" s="911" t="s">
        <v>194</v>
      </c>
      <c r="H1994" s="910" t="s">
        <v>194</v>
      </c>
      <c r="I1994" s="911" t="s">
        <v>176</v>
      </c>
      <c r="J1994" s="932" t="s">
        <v>172</v>
      </c>
      <c r="K1994" s="963" t="s">
        <v>173</v>
      </c>
      <c r="L1994" s="932" t="s">
        <v>1473</v>
      </c>
      <c r="M1994" s="921" t="s">
        <v>1473</v>
      </c>
      <c r="N1994" s="939">
        <v>0.16</v>
      </c>
      <c r="O1994" s="939">
        <v>0.16</v>
      </c>
      <c r="P1994" s="939"/>
      <c r="Q1994" s="1053">
        <v>1158.6200000000003</v>
      </c>
      <c r="R1994" s="866"/>
      <c r="S1994" s="952"/>
    </row>
    <row r="1995" spans="1:19" ht="15">
      <c r="A1995" s="275"/>
      <c r="B1995" s="864"/>
      <c r="C1995" s="884"/>
      <c r="D1995" s="865"/>
      <c r="E1995" s="897" t="s">
        <v>1474</v>
      </c>
      <c r="F1995" s="868"/>
      <c r="G1995" s="912"/>
      <c r="H1995" s="912"/>
      <c r="I1995" s="912"/>
      <c r="J1995" s="933"/>
      <c r="K1995" s="964"/>
      <c r="L1995" s="933"/>
      <c r="M1995" s="922"/>
      <c r="N1995" s="940">
        <v>0.59199999999999975</v>
      </c>
      <c r="O1995" s="940">
        <v>0.59199999999999975</v>
      </c>
      <c r="P1995" s="940">
        <v>0</v>
      </c>
      <c r="Q1995" s="1054">
        <v>4066.0690000000009</v>
      </c>
      <c r="R1995" s="869"/>
      <c r="S1995" s="951"/>
    </row>
    <row r="1996" spans="1:19" ht="15">
      <c r="A1996" s="275"/>
      <c r="B1996" s="864"/>
      <c r="C1996" s="886"/>
      <c r="D1996" s="892" t="s">
        <v>204</v>
      </c>
      <c r="E1996" s="899"/>
      <c r="F1996" s="865"/>
      <c r="G1996" s="910"/>
      <c r="H1996" s="910"/>
      <c r="I1996" s="910"/>
      <c r="J1996" s="932"/>
      <c r="K1996" s="965"/>
      <c r="L1996" s="932"/>
      <c r="M1996" s="923"/>
      <c r="N1996" s="939">
        <v>0.59199999999999975</v>
      </c>
      <c r="O1996" s="939">
        <v>0.59199999999999975</v>
      </c>
      <c r="P1996" s="939"/>
      <c r="Q1996" s="1053">
        <v>4066.0690000000009</v>
      </c>
      <c r="R1996" s="866"/>
      <c r="S1996" s="952"/>
    </row>
    <row r="1997" spans="1:19" ht="15">
      <c r="A1997" s="275"/>
      <c r="B1997" s="864"/>
      <c r="C1997" s="883" t="s">
        <v>1475</v>
      </c>
      <c r="D1997" s="868"/>
      <c r="E1997" s="901"/>
      <c r="F1997" s="868"/>
      <c r="G1997" s="912"/>
      <c r="H1997" s="912"/>
      <c r="I1997" s="912"/>
      <c r="J1997" s="933"/>
      <c r="K1997" s="964"/>
      <c r="L1997" s="933"/>
      <c r="M1997" s="922"/>
      <c r="N1997" s="940">
        <v>0.59199999999999975</v>
      </c>
      <c r="O1997" s="940">
        <v>0.59199999999999975</v>
      </c>
      <c r="P1997" s="940"/>
      <c r="Q1997" s="1054">
        <v>4066.0690000000009</v>
      </c>
      <c r="R1997" s="869"/>
      <c r="S1997" s="951"/>
    </row>
    <row r="1998" spans="1:19" ht="14.25">
      <c r="A1998" s="275"/>
      <c r="B1998" s="864"/>
      <c r="C1998" s="884" t="s">
        <v>1901</v>
      </c>
      <c r="D1998" s="867" t="s">
        <v>192</v>
      </c>
      <c r="E1998" s="898" t="s">
        <v>1491</v>
      </c>
      <c r="F1998" s="867" t="s">
        <v>219</v>
      </c>
      <c r="G1998" s="909" t="s">
        <v>194</v>
      </c>
      <c r="H1998" s="910" t="s">
        <v>194</v>
      </c>
      <c r="I1998" s="909" t="s">
        <v>176</v>
      </c>
      <c r="J1998" s="932" t="s">
        <v>238</v>
      </c>
      <c r="K1998" s="962" t="s">
        <v>173</v>
      </c>
      <c r="L1998" s="932" t="s">
        <v>16</v>
      </c>
      <c r="M1998" s="920" t="s">
        <v>1492</v>
      </c>
      <c r="N1998" s="939">
        <v>43.380000000000017</v>
      </c>
      <c r="O1998" s="939">
        <v>45.633999999999993</v>
      </c>
      <c r="P1998" s="939"/>
      <c r="Q1998" s="1053">
        <v>273642.17600000004</v>
      </c>
      <c r="R1998" s="866"/>
      <c r="S1998" s="952"/>
    </row>
    <row r="1999" spans="1:19" ht="14.25">
      <c r="A1999" s="275"/>
      <c r="B1999" s="864"/>
      <c r="C1999" s="884"/>
      <c r="D1999" s="865"/>
      <c r="E1999" s="895"/>
      <c r="F1999" s="867" t="s">
        <v>274</v>
      </c>
      <c r="G1999" s="909" t="s">
        <v>194</v>
      </c>
      <c r="H1999" s="910" t="s">
        <v>194</v>
      </c>
      <c r="I1999" s="909" t="s">
        <v>176</v>
      </c>
      <c r="J1999" s="932" t="s">
        <v>238</v>
      </c>
      <c r="K1999" s="962" t="s">
        <v>173</v>
      </c>
      <c r="L1999" s="932" t="s">
        <v>16</v>
      </c>
      <c r="M1999" s="920" t="s">
        <v>1492</v>
      </c>
      <c r="N1999" s="939">
        <v>43.380000000000017</v>
      </c>
      <c r="O1999" s="939">
        <v>45.615999999999993</v>
      </c>
      <c r="P1999" s="939"/>
      <c r="Q1999" s="1053">
        <v>311398.10700000002</v>
      </c>
      <c r="R1999" s="866"/>
      <c r="S1999" s="952"/>
    </row>
    <row r="2000" spans="1:19" ht="14.25">
      <c r="A2000" s="275"/>
      <c r="B2000" s="864"/>
      <c r="C2000" s="884"/>
      <c r="D2000" s="865"/>
      <c r="E2000" s="896"/>
      <c r="F2000" s="867" t="s">
        <v>829</v>
      </c>
      <c r="G2000" s="911" t="s">
        <v>194</v>
      </c>
      <c r="H2000" s="910" t="s">
        <v>194</v>
      </c>
      <c r="I2000" s="911" t="s">
        <v>176</v>
      </c>
      <c r="J2000" s="932" t="s">
        <v>238</v>
      </c>
      <c r="K2000" s="963" t="s">
        <v>173</v>
      </c>
      <c r="L2000" s="932" t="s">
        <v>16</v>
      </c>
      <c r="M2000" s="921" t="s">
        <v>1492</v>
      </c>
      <c r="N2000" s="939">
        <v>43.380000000000017</v>
      </c>
      <c r="O2000" s="939">
        <v>45.442</v>
      </c>
      <c r="P2000" s="939"/>
      <c r="Q2000" s="1053">
        <v>305630.23</v>
      </c>
      <c r="R2000" s="866"/>
      <c r="S2000" s="952"/>
    </row>
    <row r="2001" spans="1:19" ht="15">
      <c r="A2001" s="275"/>
      <c r="B2001" s="864"/>
      <c r="C2001" s="884"/>
      <c r="D2001" s="865"/>
      <c r="E2001" s="897" t="s">
        <v>1493</v>
      </c>
      <c r="F2001" s="868"/>
      <c r="G2001" s="912"/>
      <c r="H2001" s="912"/>
      <c r="I2001" s="912"/>
      <c r="J2001" s="933"/>
      <c r="K2001" s="964"/>
      <c r="L2001" s="933"/>
      <c r="M2001" s="922"/>
      <c r="N2001" s="940">
        <v>130.13999999999993</v>
      </c>
      <c r="O2001" s="940">
        <v>136.69199999999998</v>
      </c>
      <c r="P2001" s="940">
        <v>182.63399999999999</v>
      </c>
      <c r="Q2001" s="1054">
        <v>890670.5129999998</v>
      </c>
      <c r="R2001" s="869"/>
      <c r="S2001" s="951"/>
    </row>
    <row r="2002" spans="1:19" ht="15">
      <c r="A2002" s="275"/>
      <c r="B2002" s="864"/>
      <c r="C2002" s="886"/>
      <c r="D2002" s="892" t="s">
        <v>204</v>
      </c>
      <c r="E2002" s="899"/>
      <c r="F2002" s="865"/>
      <c r="G2002" s="910"/>
      <c r="H2002" s="910"/>
      <c r="I2002" s="910"/>
      <c r="J2002" s="932"/>
      <c r="K2002" s="965"/>
      <c r="L2002" s="932"/>
      <c r="M2002" s="923"/>
      <c r="N2002" s="939">
        <v>130.13999999999993</v>
      </c>
      <c r="O2002" s="939">
        <v>136.69199999999998</v>
      </c>
      <c r="P2002" s="939"/>
      <c r="Q2002" s="1053">
        <v>890670.5129999998</v>
      </c>
      <c r="R2002" s="866"/>
      <c r="S2002" s="952"/>
    </row>
    <row r="2003" spans="1:19" ht="15">
      <c r="A2003" s="275"/>
      <c r="B2003" s="864"/>
      <c r="C2003" s="883" t="s">
        <v>1902</v>
      </c>
      <c r="D2003" s="868"/>
      <c r="E2003" s="901"/>
      <c r="F2003" s="868"/>
      <c r="G2003" s="912"/>
      <c r="H2003" s="912"/>
      <c r="I2003" s="912"/>
      <c r="J2003" s="933"/>
      <c r="K2003" s="964"/>
      <c r="L2003" s="933"/>
      <c r="M2003" s="922"/>
      <c r="N2003" s="940">
        <v>130.13999999999993</v>
      </c>
      <c r="O2003" s="940">
        <v>136.69199999999998</v>
      </c>
      <c r="P2003" s="940"/>
      <c r="Q2003" s="1054">
        <v>890670.5129999998</v>
      </c>
      <c r="R2003" s="869"/>
      <c r="S2003" s="951"/>
    </row>
    <row r="2004" spans="1:19" ht="14.25">
      <c r="A2004" s="275"/>
      <c r="B2004" s="864"/>
      <c r="C2004" s="884" t="s">
        <v>686</v>
      </c>
      <c r="D2004" s="867" t="s">
        <v>192</v>
      </c>
      <c r="E2004" s="900" t="s">
        <v>1494</v>
      </c>
      <c r="F2004" s="867"/>
      <c r="G2004" s="911" t="s">
        <v>194</v>
      </c>
      <c r="H2004" s="910" t="s">
        <v>194</v>
      </c>
      <c r="I2004" s="911" t="s">
        <v>171</v>
      </c>
      <c r="J2004" s="932" t="s">
        <v>172</v>
      </c>
      <c r="K2004" s="963" t="s">
        <v>173</v>
      </c>
      <c r="L2004" s="932" t="s">
        <v>16</v>
      </c>
      <c r="M2004" s="921" t="s">
        <v>1495</v>
      </c>
      <c r="N2004" s="939">
        <v>1.9199999999999997</v>
      </c>
      <c r="O2004" s="939">
        <v>1.5310000000000004</v>
      </c>
      <c r="P2004" s="939"/>
      <c r="Q2004" s="1053">
        <v>9066.3520000000026</v>
      </c>
      <c r="R2004" s="866"/>
      <c r="S2004" s="952"/>
    </row>
    <row r="2005" spans="1:19" ht="15">
      <c r="A2005" s="275"/>
      <c r="B2005" s="864"/>
      <c r="C2005" s="884"/>
      <c r="D2005" s="865"/>
      <c r="E2005" s="897" t="s">
        <v>1496</v>
      </c>
      <c r="F2005" s="868"/>
      <c r="G2005" s="912"/>
      <c r="H2005" s="912"/>
      <c r="I2005" s="912"/>
      <c r="J2005" s="933"/>
      <c r="K2005" s="964"/>
      <c r="L2005" s="933"/>
      <c r="M2005" s="922"/>
      <c r="N2005" s="940">
        <v>1.9199999999999997</v>
      </c>
      <c r="O2005" s="940">
        <v>1.5310000000000004</v>
      </c>
      <c r="P2005" s="940">
        <v>1.56</v>
      </c>
      <c r="Q2005" s="1054">
        <v>9066.3520000000026</v>
      </c>
      <c r="R2005" s="869"/>
      <c r="S2005" s="951"/>
    </row>
    <row r="2006" spans="1:19" ht="14.25">
      <c r="A2006" s="275"/>
      <c r="B2006" s="864"/>
      <c r="C2006" s="884"/>
      <c r="D2006" s="865"/>
      <c r="E2006" s="900" t="s">
        <v>1497</v>
      </c>
      <c r="F2006" s="867"/>
      <c r="G2006" s="911" t="s">
        <v>194</v>
      </c>
      <c r="H2006" s="910" t="s">
        <v>194</v>
      </c>
      <c r="I2006" s="911" t="s">
        <v>171</v>
      </c>
      <c r="J2006" s="932" t="s">
        <v>172</v>
      </c>
      <c r="K2006" s="963" t="s">
        <v>173</v>
      </c>
      <c r="L2006" s="932" t="s">
        <v>16</v>
      </c>
      <c r="M2006" s="921" t="s">
        <v>1495</v>
      </c>
      <c r="N2006" s="939">
        <v>1.4159999999999995</v>
      </c>
      <c r="O2006" s="939">
        <v>1.091</v>
      </c>
      <c r="P2006" s="939"/>
      <c r="Q2006" s="1053">
        <v>6983.7910000000002</v>
      </c>
      <c r="R2006" s="866"/>
      <c r="S2006" s="952"/>
    </row>
    <row r="2007" spans="1:19" ht="15">
      <c r="A2007" s="275"/>
      <c r="B2007" s="864"/>
      <c r="C2007" s="884"/>
      <c r="D2007" s="865"/>
      <c r="E2007" s="897" t="s">
        <v>1498</v>
      </c>
      <c r="F2007" s="868"/>
      <c r="G2007" s="912"/>
      <c r="H2007" s="912"/>
      <c r="I2007" s="912"/>
      <c r="J2007" s="933"/>
      <c r="K2007" s="964"/>
      <c r="L2007" s="933"/>
      <c r="M2007" s="922"/>
      <c r="N2007" s="940">
        <v>1.4159999999999995</v>
      </c>
      <c r="O2007" s="940">
        <v>1.091</v>
      </c>
      <c r="P2007" s="940">
        <v>1.1339999999999999</v>
      </c>
      <c r="Q2007" s="1054">
        <v>6983.7910000000002</v>
      </c>
      <c r="R2007" s="869"/>
      <c r="S2007" s="951"/>
    </row>
    <row r="2008" spans="1:19" ht="15">
      <c r="A2008" s="275"/>
      <c r="B2008" s="864"/>
      <c r="C2008" s="886"/>
      <c r="D2008" s="892" t="s">
        <v>204</v>
      </c>
      <c r="E2008" s="899"/>
      <c r="F2008" s="865"/>
      <c r="G2008" s="910"/>
      <c r="H2008" s="910"/>
      <c r="I2008" s="910"/>
      <c r="J2008" s="932"/>
      <c r="K2008" s="965"/>
      <c r="L2008" s="932"/>
      <c r="M2008" s="923"/>
      <c r="N2008" s="939">
        <v>3.3359999999999985</v>
      </c>
      <c r="O2008" s="939">
        <v>2.6220000000000012</v>
      </c>
      <c r="P2008" s="939"/>
      <c r="Q2008" s="1053">
        <v>16050.143000000005</v>
      </c>
      <c r="R2008" s="866"/>
      <c r="S2008" s="952"/>
    </row>
    <row r="2009" spans="1:19" ht="15">
      <c r="A2009" s="275"/>
      <c r="B2009" s="864"/>
      <c r="C2009" s="883" t="s">
        <v>692</v>
      </c>
      <c r="D2009" s="868"/>
      <c r="E2009" s="901"/>
      <c r="F2009" s="868"/>
      <c r="G2009" s="912"/>
      <c r="H2009" s="912"/>
      <c r="I2009" s="912"/>
      <c r="J2009" s="933"/>
      <c r="K2009" s="964"/>
      <c r="L2009" s="933"/>
      <c r="M2009" s="922"/>
      <c r="N2009" s="940">
        <v>3.3359999999999985</v>
      </c>
      <c r="O2009" s="940">
        <v>2.6220000000000012</v>
      </c>
      <c r="P2009" s="940"/>
      <c r="Q2009" s="1054">
        <v>16050.143000000005</v>
      </c>
      <c r="R2009" s="869"/>
      <c r="S2009" s="951"/>
    </row>
    <row r="2010" spans="1:19" ht="14.25">
      <c r="A2010" s="275"/>
      <c r="B2010" s="864"/>
      <c r="C2010" s="884" t="s">
        <v>1925</v>
      </c>
      <c r="D2010" s="867" t="s">
        <v>167</v>
      </c>
      <c r="E2010" s="898" t="s">
        <v>1476</v>
      </c>
      <c r="F2010" s="867" t="s">
        <v>1478</v>
      </c>
      <c r="G2010" s="909" t="s">
        <v>170</v>
      </c>
      <c r="H2010" s="910" t="s">
        <v>170</v>
      </c>
      <c r="I2010" s="909" t="s">
        <v>176</v>
      </c>
      <c r="J2010" s="932" t="s">
        <v>172</v>
      </c>
      <c r="K2010" s="962" t="s">
        <v>173</v>
      </c>
      <c r="L2010" s="932" t="s">
        <v>1473</v>
      </c>
      <c r="M2010" s="920" t="s">
        <v>1477</v>
      </c>
      <c r="N2010" s="939">
        <v>0</v>
      </c>
      <c r="O2010" s="939">
        <v>0</v>
      </c>
      <c r="P2010" s="939"/>
      <c r="Q2010" s="1053">
        <v>11.448</v>
      </c>
      <c r="R2010" s="866"/>
      <c r="S2010" s="952"/>
    </row>
    <row r="2011" spans="1:19" ht="14.25">
      <c r="A2011" s="275"/>
      <c r="B2011" s="864"/>
      <c r="C2011" s="884"/>
      <c r="D2011" s="865"/>
      <c r="E2011" s="895"/>
      <c r="F2011" s="865"/>
      <c r="G2011" s="909"/>
      <c r="H2011" s="910"/>
      <c r="I2011" s="909"/>
      <c r="J2011" s="932"/>
      <c r="K2011" s="962"/>
      <c r="L2011" s="932"/>
      <c r="M2011" s="920"/>
      <c r="N2011" s="939"/>
      <c r="O2011" s="939"/>
      <c r="P2011" s="939"/>
      <c r="Q2011" s="1053"/>
      <c r="R2011" s="866" t="s">
        <v>178</v>
      </c>
      <c r="S2011" s="952">
        <v>1198</v>
      </c>
    </row>
    <row r="2012" spans="1:19" ht="14.25">
      <c r="A2012" s="275"/>
      <c r="B2012" s="864"/>
      <c r="C2012" s="884"/>
      <c r="D2012" s="865"/>
      <c r="E2012" s="895"/>
      <c r="F2012" s="867" t="s">
        <v>779</v>
      </c>
      <c r="G2012" s="909" t="s">
        <v>170</v>
      </c>
      <c r="H2012" s="910" t="s">
        <v>170</v>
      </c>
      <c r="I2012" s="909" t="s">
        <v>176</v>
      </c>
      <c r="J2012" s="932" t="s">
        <v>172</v>
      </c>
      <c r="K2012" s="962" t="s">
        <v>173</v>
      </c>
      <c r="L2012" s="932" t="s">
        <v>1473</v>
      </c>
      <c r="M2012" s="920" t="s">
        <v>1477</v>
      </c>
      <c r="N2012" s="939">
        <v>0.50000000000000011</v>
      </c>
      <c r="O2012" s="939">
        <v>0.50000000000000011</v>
      </c>
      <c r="P2012" s="939"/>
      <c r="Q2012" s="1053">
        <v>74.906000000000006</v>
      </c>
      <c r="R2012" s="866"/>
      <c r="S2012" s="952"/>
    </row>
    <row r="2013" spans="1:19" ht="14.25">
      <c r="A2013" s="275"/>
      <c r="B2013" s="864"/>
      <c r="C2013" s="884"/>
      <c r="D2013" s="865"/>
      <c r="E2013" s="895"/>
      <c r="F2013" s="865"/>
      <c r="G2013" s="909"/>
      <c r="H2013" s="910"/>
      <c r="I2013" s="909"/>
      <c r="J2013" s="932"/>
      <c r="K2013" s="962"/>
      <c r="L2013" s="932"/>
      <c r="M2013" s="920"/>
      <c r="N2013" s="939"/>
      <c r="O2013" s="939"/>
      <c r="P2013" s="939"/>
      <c r="Q2013" s="1053"/>
      <c r="R2013" s="866" t="s">
        <v>178</v>
      </c>
      <c r="S2013" s="952">
        <v>5906</v>
      </c>
    </row>
    <row r="2014" spans="1:19" ht="14.25">
      <c r="A2014" s="275"/>
      <c r="B2014" s="864"/>
      <c r="C2014" s="884"/>
      <c r="D2014" s="865"/>
      <c r="E2014" s="895"/>
      <c r="F2014" s="867" t="s">
        <v>1803</v>
      </c>
      <c r="G2014" s="909" t="s">
        <v>170</v>
      </c>
      <c r="H2014" s="910" t="s">
        <v>170</v>
      </c>
      <c r="I2014" s="909" t="s">
        <v>176</v>
      </c>
      <c r="J2014" s="932" t="s">
        <v>172</v>
      </c>
      <c r="K2014" s="962" t="s">
        <v>173</v>
      </c>
      <c r="L2014" s="932" t="s">
        <v>1473</v>
      </c>
      <c r="M2014" s="920" t="s">
        <v>1477</v>
      </c>
      <c r="N2014" s="939">
        <v>0.1</v>
      </c>
      <c r="O2014" s="939">
        <v>0.1</v>
      </c>
      <c r="P2014" s="939"/>
      <c r="Q2014" s="1053">
        <v>12.260999999999999</v>
      </c>
      <c r="R2014" s="866"/>
      <c r="S2014" s="952"/>
    </row>
    <row r="2015" spans="1:19" ht="14.25">
      <c r="A2015" s="275"/>
      <c r="B2015" s="864"/>
      <c r="C2015" s="884"/>
      <c r="D2015" s="865"/>
      <c r="E2015" s="895"/>
      <c r="F2015" s="865"/>
      <c r="G2015" s="909"/>
      <c r="H2015" s="910"/>
      <c r="I2015" s="909"/>
      <c r="J2015" s="932"/>
      <c r="K2015" s="962"/>
      <c r="L2015" s="932"/>
      <c r="M2015" s="920"/>
      <c r="N2015" s="939"/>
      <c r="O2015" s="939"/>
      <c r="P2015" s="939"/>
      <c r="Q2015" s="1053"/>
      <c r="R2015" s="866" t="s">
        <v>178</v>
      </c>
      <c r="S2015" s="952">
        <v>850</v>
      </c>
    </row>
    <row r="2016" spans="1:19" ht="14.25">
      <c r="A2016" s="275"/>
      <c r="B2016" s="864"/>
      <c r="C2016" s="884"/>
      <c r="D2016" s="865"/>
      <c r="E2016" s="895"/>
      <c r="F2016" s="867" t="s">
        <v>494</v>
      </c>
      <c r="G2016" s="909" t="s">
        <v>170</v>
      </c>
      <c r="H2016" s="910" t="s">
        <v>170</v>
      </c>
      <c r="I2016" s="909" t="s">
        <v>176</v>
      </c>
      <c r="J2016" s="932" t="s">
        <v>172</v>
      </c>
      <c r="K2016" s="962" t="s">
        <v>173</v>
      </c>
      <c r="L2016" s="932" t="s">
        <v>1473</v>
      </c>
      <c r="M2016" s="920" t="s">
        <v>1477</v>
      </c>
      <c r="N2016" s="939">
        <v>0.50000000000000011</v>
      </c>
      <c r="O2016" s="939">
        <v>0.50000000000000011</v>
      </c>
      <c r="P2016" s="939"/>
      <c r="Q2016" s="1053">
        <v>9.0060000000000002</v>
      </c>
      <c r="R2016" s="866"/>
      <c r="S2016" s="952"/>
    </row>
    <row r="2017" spans="1:19" ht="14.25">
      <c r="A2017" s="275"/>
      <c r="B2017" s="864"/>
      <c r="C2017" s="884"/>
      <c r="D2017" s="865"/>
      <c r="E2017" s="895"/>
      <c r="F2017" s="865"/>
      <c r="G2017" s="909"/>
      <c r="H2017" s="910"/>
      <c r="I2017" s="909"/>
      <c r="J2017" s="932"/>
      <c r="K2017" s="962"/>
      <c r="L2017" s="932"/>
      <c r="M2017" s="920"/>
      <c r="N2017" s="939"/>
      <c r="O2017" s="939"/>
      <c r="P2017" s="939"/>
      <c r="Q2017" s="1053"/>
      <c r="R2017" s="866" t="s">
        <v>178</v>
      </c>
      <c r="S2017" s="952">
        <v>775</v>
      </c>
    </row>
    <row r="2018" spans="1:19" ht="14.25">
      <c r="A2018" s="275"/>
      <c r="B2018" s="864"/>
      <c r="C2018" s="884"/>
      <c r="D2018" s="865"/>
      <c r="E2018" s="895"/>
      <c r="F2018" s="867" t="s">
        <v>1479</v>
      </c>
      <c r="G2018" s="909" t="s">
        <v>170</v>
      </c>
      <c r="H2018" s="910" t="s">
        <v>170</v>
      </c>
      <c r="I2018" s="909" t="s">
        <v>176</v>
      </c>
      <c r="J2018" s="932" t="s">
        <v>172</v>
      </c>
      <c r="K2018" s="962" t="s">
        <v>173</v>
      </c>
      <c r="L2018" s="932" t="s">
        <v>1473</v>
      </c>
      <c r="M2018" s="920" t="s">
        <v>1477</v>
      </c>
      <c r="N2018" s="939">
        <v>0.5</v>
      </c>
      <c r="O2018" s="939">
        <v>0.5</v>
      </c>
      <c r="P2018" s="939"/>
      <c r="Q2018" s="1053">
        <v>40.805</v>
      </c>
      <c r="R2018" s="866"/>
      <c r="S2018" s="952"/>
    </row>
    <row r="2019" spans="1:19" ht="14.25">
      <c r="A2019" s="275"/>
      <c r="B2019" s="864"/>
      <c r="C2019" s="884"/>
      <c r="D2019" s="865"/>
      <c r="E2019" s="895"/>
      <c r="F2019" s="865"/>
      <c r="G2019" s="909"/>
      <c r="H2019" s="910"/>
      <c r="I2019" s="909"/>
      <c r="J2019" s="932"/>
      <c r="K2019" s="962"/>
      <c r="L2019" s="932"/>
      <c r="M2019" s="920"/>
      <c r="N2019" s="939"/>
      <c r="O2019" s="939"/>
      <c r="P2019" s="939"/>
      <c r="Q2019" s="1053"/>
      <c r="R2019" s="866" t="s">
        <v>178</v>
      </c>
      <c r="S2019" s="952">
        <v>3359</v>
      </c>
    </row>
    <row r="2020" spans="1:19" ht="14.25">
      <c r="A2020" s="275"/>
      <c r="B2020" s="864"/>
      <c r="C2020" s="884"/>
      <c r="D2020" s="865"/>
      <c r="E2020" s="895"/>
      <c r="F2020" s="867" t="s">
        <v>2019</v>
      </c>
      <c r="G2020" s="909" t="s">
        <v>170</v>
      </c>
      <c r="H2020" s="910" t="s">
        <v>170</v>
      </c>
      <c r="I2020" s="909" t="s">
        <v>176</v>
      </c>
      <c r="J2020" s="932" t="s">
        <v>172</v>
      </c>
      <c r="K2020" s="962" t="s">
        <v>173</v>
      </c>
      <c r="L2020" s="932" t="s">
        <v>1473</v>
      </c>
      <c r="M2020" s="920" t="s">
        <v>1477</v>
      </c>
      <c r="N2020" s="939">
        <v>0</v>
      </c>
      <c r="O2020" s="939">
        <v>0</v>
      </c>
      <c r="P2020" s="939"/>
      <c r="Q2020" s="1053">
        <v>6.1020000000000003</v>
      </c>
      <c r="R2020" s="866"/>
      <c r="S2020" s="952"/>
    </row>
    <row r="2021" spans="1:19" ht="14.25">
      <c r="A2021" s="275"/>
      <c r="B2021" s="864"/>
      <c r="C2021" s="884"/>
      <c r="D2021" s="865"/>
      <c r="E2021" s="895"/>
      <c r="F2021" s="865"/>
      <c r="G2021" s="909"/>
      <c r="H2021" s="910"/>
      <c r="I2021" s="909"/>
      <c r="J2021" s="932"/>
      <c r="K2021" s="963"/>
      <c r="L2021" s="932"/>
      <c r="M2021" s="920"/>
      <c r="N2021" s="939"/>
      <c r="O2021" s="939"/>
      <c r="P2021" s="939"/>
      <c r="Q2021" s="1053"/>
      <c r="R2021" s="866" t="s">
        <v>178</v>
      </c>
      <c r="S2021" s="952">
        <v>194</v>
      </c>
    </row>
    <row r="2022" spans="1:19" ht="14.25">
      <c r="A2022" s="275"/>
      <c r="B2022" s="864"/>
      <c r="C2022" s="884"/>
      <c r="D2022" s="865"/>
      <c r="E2022" s="895"/>
      <c r="F2022" s="867" t="s">
        <v>2296</v>
      </c>
      <c r="G2022" s="909" t="s">
        <v>170</v>
      </c>
      <c r="H2022" s="910" t="s">
        <v>170</v>
      </c>
      <c r="I2022" s="909" t="s">
        <v>176</v>
      </c>
      <c r="J2022" s="932" t="s">
        <v>172</v>
      </c>
      <c r="K2022" s="962">
        <v>0</v>
      </c>
      <c r="L2022" s="932" t="s">
        <v>1473</v>
      </c>
      <c r="M2022" s="920" t="s">
        <v>1477</v>
      </c>
      <c r="N2022" s="939">
        <v>0</v>
      </c>
      <c r="O2022" s="939">
        <v>0</v>
      </c>
      <c r="P2022" s="939"/>
      <c r="Q2022" s="1053">
        <v>1.1859999999999999</v>
      </c>
      <c r="R2022" s="866"/>
      <c r="S2022" s="952"/>
    </row>
    <row r="2023" spans="1:19" ht="14.25">
      <c r="A2023" s="275"/>
      <c r="B2023" s="864"/>
      <c r="C2023" s="884"/>
      <c r="D2023" s="865"/>
      <c r="E2023" s="896"/>
      <c r="F2023" s="865"/>
      <c r="G2023" s="911"/>
      <c r="H2023" s="910"/>
      <c r="I2023" s="911"/>
      <c r="J2023" s="932"/>
      <c r="K2023" s="963"/>
      <c r="L2023" s="932"/>
      <c r="M2023" s="921"/>
      <c r="N2023" s="939"/>
      <c r="O2023" s="939"/>
      <c r="P2023" s="939"/>
      <c r="Q2023" s="1053"/>
      <c r="R2023" s="866" t="s">
        <v>178</v>
      </c>
      <c r="S2023" s="952">
        <v>110</v>
      </c>
    </row>
    <row r="2024" spans="1:19" ht="15">
      <c r="A2024" s="275"/>
      <c r="B2024" s="864"/>
      <c r="C2024" s="884"/>
      <c r="D2024" s="865"/>
      <c r="E2024" s="897" t="s">
        <v>1480</v>
      </c>
      <c r="F2024" s="868"/>
      <c r="G2024" s="912"/>
      <c r="H2024" s="912"/>
      <c r="I2024" s="912"/>
      <c r="J2024" s="933"/>
      <c r="K2024" s="964"/>
      <c r="L2024" s="933"/>
      <c r="M2024" s="922"/>
      <c r="N2024" s="940">
        <v>1.6000000000000008</v>
      </c>
      <c r="O2024" s="940">
        <v>1.6000000000000008</v>
      </c>
      <c r="P2024" s="940">
        <v>1.1080000000000001</v>
      </c>
      <c r="Q2024" s="1054">
        <v>155.714</v>
      </c>
      <c r="R2024" s="869"/>
      <c r="S2024" s="951"/>
    </row>
    <row r="2025" spans="1:19" ht="25.5">
      <c r="A2025" s="275"/>
      <c r="B2025" s="864"/>
      <c r="C2025" s="884"/>
      <c r="D2025" s="865"/>
      <c r="E2025" s="898" t="s">
        <v>2297</v>
      </c>
      <c r="F2025" s="867" t="s">
        <v>775</v>
      </c>
      <c r="G2025" s="909" t="s">
        <v>170</v>
      </c>
      <c r="H2025" s="910" t="s">
        <v>170</v>
      </c>
      <c r="I2025" s="909" t="s">
        <v>176</v>
      </c>
      <c r="J2025" s="932" t="s">
        <v>172</v>
      </c>
      <c r="K2025" s="962" t="s">
        <v>173</v>
      </c>
      <c r="L2025" s="932" t="s">
        <v>16</v>
      </c>
      <c r="M2025" s="920" t="s">
        <v>2298</v>
      </c>
      <c r="N2025" s="939">
        <v>0</v>
      </c>
      <c r="O2025" s="939">
        <v>0</v>
      </c>
      <c r="P2025" s="939"/>
      <c r="Q2025" s="1053">
        <v>3.0859999999999999</v>
      </c>
      <c r="R2025" s="866"/>
      <c r="S2025" s="952"/>
    </row>
    <row r="2026" spans="1:19" ht="14.25">
      <c r="A2026" s="275"/>
      <c r="B2026" s="864"/>
      <c r="C2026" s="884"/>
      <c r="D2026" s="865"/>
      <c r="E2026" s="895"/>
      <c r="F2026" s="865"/>
      <c r="G2026" s="909"/>
      <c r="H2026" s="910"/>
      <c r="I2026" s="909"/>
      <c r="J2026" s="932"/>
      <c r="K2026" s="962"/>
      <c r="L2026" s="932"/>
      <c r="M2026" s="920"/>
      <c r="N2026" s="939"/>
      <c r="O2026" s="939"/>
      <c r="P2026" s="939"/>
      <c r="Q2026" s="1053"/>
      <c r="R2026" s="866" t="s">
        <v>178</v>
      </c>
      <c r="S2026" s="952">
        <v>270</v>
      </c>
    </row>
    <row r="2027" spans="1:19" ht="25.5">
      <c r="A2027" s="275"/>
      <c r="B2027" s="864"/>
      <c r="C2027" s="884"/>
      <c r="D2027" s="865"/>
      <c r="E2027" s="896"/>
      <c r="F2027" s="867" t="s">
        <v>2270</v>
      </c>
      <c r="G2027" s="911" t="s">
        <v>170</v>
      </c>
      <c r="H2027" s="910" t="s">
        <v>170</v>
      </c>
      <c r="I2027" s="911" t="s">
        <v>176</v>
      </c>
      <c r="J2027" s="932" t="s">
        <v>172</v>
      </c>
      <c r="K2027" s="963" t="s">
        <v>173</v>
      </c>
      <c r="L2027" s="932" t="s">
        <v>16</v>
      </c>
      <c r="M2027" s="921" t="s">
        <v>2298</v>
      </c>
      <c r="N2027" s="939">
        <v>0</v>
      </c>
      <c r="O2027" s="939">
        <v>0</v>
      </c>
      <c r="P2027" s="939"/>
      <c r="Q2027" s="1053">
        <v>0</v>
      </c>
      <c r="R2027" s="866"/>
      <c r="S2027" s="952"/>
    </row>
    <row r="2028" spans="1:19" ht="15">
      <c r="A2028" s="275"/>
      <c r="B2028" s="864"/>
      <c r="C2028" s="884"/>
      <c r="D2028" s="865"/>
      <c r="E2028" s="897" t="s">
        <v>2299</v>
      </c>
      <c r="F2028" s="868"/>
      <c r="G2028" s="912"/>
      <c r="H2028" s="912"/>
      <c r="I2028" s="912"/>
      <c r="J2028" s="933"/>
      <c r="K2028" s="964"/>
      <c r="L2028" s="933"/>
      <c r="M2028" s="922"/>
      <c r="N2028" s="940">
        <v>0</v>
      </c>
      <c r="O2028" s="940">
        <v>0</v>
      </c>
      <c r="P2028" s="940">
        <v>0.245</v>
      </c>
      <c r="Q2028" s="1054">
        <v>3.0859999999999999</v>
      </c>
      <c r="R2028" s="869"/>
      <c r="S2028" s="951"/>
    </row>
    <row r="2029" spans="1:19" ht="15">
      <c r="A2029" s="275"/>
      <c r="B2029" s="864"/>
      <c r="C2029" s="884"/>
      <c r="D2029" s="892" t="s">
        <v>191</v>
      </c>
      <c r="E2029" s="899"/>
      <c r="F2029" s="865"/>
      <c r="G2029" s="910"/>
      <c r="H2029" s="910"/>
      <c r="I2029" s="910"/>
      <c r="J2029" s="932"/>
      <c r="K2029" s="965"/>
      <c r="L2029" s="932"/>
      <c r="M2029" s="923"/>
      <c r="N2029" s="939">
        <v>1.6000000000000008</v>
      </c>
      <c r="O2029" s="939">
        <v>1.6000000000000008</v>
      </c>
      <c r="P2029" s="939"/>
      <c r="Q2029" s="1053">
        <v>158.80000000000001</v>
      </c>
      <c r="R2029" s="866"/>
      <c r="S2029" s="952"/>
    </row>
    <row r="2030" spans="1:19" ht="14.25">
      <c r="A2030" s="275"/>
      <c r="B2030" s="864"/>
      <c r="C2030" s="884"/>
      <c r="D2030" s="867" t="s">
        <v>192</v>
      </c>
      <c r="E2030" s="898" t="s">
        <v>1879</v>
      </c>
      <c r="F2030" s="867" t="s">
        <v>207</v>
      </c>
      <c r="G2030" s="909" t="s">
        <v>194</v>
      </c>
      <c r="H2030" s="910" t="s">
        <v>194</v>
      </c>
      <c r="I2030" s="909" t="s">
        <v>176</v>
      </c>
      <c r="J2030" s="932" t="s">
        <v>172</v>
      </c>
      <c r="K2030" s="962" t="s">
        <v>177</v>
      </c>
      <c r="L2030" s="932" t="s">
        <v>1473</v>
      </c>
      <c r="M2030" s="920" t="s">
        <v>1477</v>
      </c>
      <c r="N2030" s="939">
        <v>0</v>
      </c>
      <c r="O2030" s="939">
        <v>0</v>
      </c>
      <c r="P2030" s="939"/>
      <c r="Q2030" s="1053">
        <v>0</v>
      </c>
      <c r="R2030" s="866"/>
      <c r="S2030" s="952"/>
    </row>
    <row r="2031" spans="1:19" ht="14.25">
      <c r="A2031" s="275"/>
      <c r="B2031" s="864"/>
      <c r="C2031" s="884"/>
      <c r="D2031" s="865"/>
      <c r="E2031" s="896"/>
      <c r="F2031" s="867" t="s">
        <v>208</v>
      </c>
      <c r="G2031" s="911" t="s">
        <v>194</v>
      </c>
      <c r="H2031" s="910" t="s">
        <v>194</v>
      </c>
      <c r="I2031" s="911" t="s">
        <v>176</v>
      </c>
      <c r="J2031" s="932" t="s">
        <v>172</v>
      </c>
      <c r="K2031" s="963" t="s">
        <v>177</v>
      </c>
      <c r="L2031" s="932" t="s">
        <v>1473</v>
      </c>
      <c r="M2031" s="921" t="s">
        <v>1477</v>
      </c>
      <c r="N2031" s="939">
        <v>0</v>
      </c>
      <c r="O2031" s="939">
        <v>0</v>
      </c>
      <c r="P2031" s="939"/>
      <c r="Q2031" s="1053">
        <v>0</v>
      </c>
      <c r="R2031" s="866"/>
      <c r="S2031" s="952"/>
    </row>
    <row r="2032" spans="1:19" ht="15">
      <c r="A2032" s="275"/>
      <c r="B2032" s="864"/>
      <c r="C2032" s="884"/>
      <c r="D2032" s="865"/>
      <c r="E2032" s="897" t="s">
        <v>1880</v>
      </c>
      <c r="F2032" s="868"/>
      <c r="G2032" s="912"/>
      <c r="H2032" s="912"/>
      <c r="I2032" s="912"/>
      <c r="J2032" s="933"/>
      <c r="K2032" s="964"/>
      <c r="L2032" s="933"/>
      <c r="M2032" s="922"/>
      <c r="N2032" s="940">
        <v>0</v>
      </c>
      <c r="O2032" s="940">
        <v>0</v>
      </c>
      <c r="P2032" s="940">
        <v>0</v>
      </c>
      <c r="Q2032" s="1054">
        <v>0</v>
      </c>
      <c r="R2032" s="869"/>
      <c r="S2032" s="951"/>
    </row>
    <row r="2033" spans="1:19" ht="15">
      <c r="A2033" s="275"/>
      <c r="B2033" s="864"/>
      <c r="C2033" s="886"/>
      <c r="D2033" s="892" t="s">
        <v>204</v>
      </c>
      <c r="E2033" s="899"/>
      <c r="F2033" s="865"/>
      <c r="G2033" s="910"/>
      <c r="H2033" s="910"/>
      <c r="I2033" s="910"/>
      <c r="J2033" s="932"/>
      <c r="K2033" s="965"/>
      <c r="L2033" s="932"/>
      <c r="M2033" s="923"/>
      <c r="N2033" s="939">
        <v>0</v>
      </c>
      <c r="O2033" s="939">
        <v>0</v>
      </c>
      <c r="P2033" s="939"/>
      <c r="Q2033" s="1053">
        <v>0</v>
      </c>
      <c r="R2033" s="866"/>
      <c r="S2033" s="952"/>
    </row>
    <row r="2034" spans="1:19" ht="15">
      <c r="A2034" s="275"/>
      <c r="B2034" s="864"/>
      <c r="C2034" s="883" t="s">
        <v>1926</v>
      </c>
      <c r="D2034" s="868"/>
      <c r="E2034" s="901"/>
      <c r="F2034" s="868"/>
      <c r="G2034" s="912"/>
      <c r="H2034" s="912"/>
      <c r="I2034" s="912"/>
      <c r="J2034" s="933"/>
      <c r="K2034" s="964"/>
      <c r="L2034" s="933"/>
      <c r="M2034" s="922"/>
      <c r="N2034" s="940">
        <v>1.6000000000000008</v>
      </c>
      <c r="O2034" s="940">
        <v>1.6000000000000008</v>
      </c>
      <c r="P2034" s="940"/>
      <c r="Q2034" s="1054">
        <v>158.80000000000001</v>
      </c>
      <c r="R2034" s="869"/>
      <c r="S2034" s="951"/>
    </row>
    <row r="2035" spans="1:19" ht="14.25">
      <c r="A2035" s="275"/>
      <c r="B2035" s="864"/>
      <c r="C2035" s="884" t="s">
        <v>1958</v>
      </c>
      <c r="D2035" s="867" t="s">
        <v>167</v>
      </c>
      <c r="E2035" s="898" t="s">
        <v>1499</v>
      </c>
      <c r="F2035" s="867"/>
      <c r="G2035" s="909" t="s">
        <v>170</v>
      </c>
      <c r="H2035" s="910" t="s">
        <v>170</v>
      </c>
      <c r="I2035" s="909" t="s">
        <v>171</v>
      </c>
      <c r="J2035" s="932" t="s">
        <v>172</v>
      </c>
      <c r="K2035" s="962" t="s">
        <v>177</v>
      </c>
      <c r="L2035" s="932" t="s">
        <v>16</v>
      </c>
      <c r="M2035" s="920" t="s">
        <v>1500</v>
      </c>
      <c r="N2035" s="939">
        <v>6</v>
      </c>
      <c r="O2035" s="939">
        <v>0</v>
      </c>
      <c r="P2035" s="939"/>
      <c r="Q2035" s="1053">
        <v>0</v>
      </c>
      <c r="R2035" s="866"/>
      <c r="S2035" s="952"/>
    </row>
    <row r="2036" spans="1:19" ht="14.25">
      <c r="A2036" s="275"/>
      <c r="B2036" s="864"/>
      <c r="C2036" s="884"/>
      <c r="D2036" s="865"/>
      <c r="E2036" s="896"/>
      <c r="F2036" s="865"/>
      <c r="G2036" s="911"/>
      <c r="H2036" s="910"/>
      <c r="I2036" s="911"/>
      <c r="J2036" s="932"/>
      <c r="K2036" s="963"/>
      <c r="L2036" s="932"/>
      <c r="M2036" s="921"/>
      <c r="N2036" s="939"/>
      <c r="O2036" s="939"/>
      <c r="P2036" s="939"/>
      <c r="Q2036" s="1053"/>
      <c r="R2036" s="866" t="s">
        <v>178</v>
      </c>
      <c r="S2036" s="952">
        <v>0</v>
      </c>
    </row>
    <row r="2037" spans="1:19" ht="15">
      <c r="A2037" s="275"/>
      <c r="B2037" s="864"/>
      <c r="C2037" s="884"/>
      <c r="D2037" s="865"/>
      <c r="E2037" s="897" t="s">
        <v>1501</v>
      </c>
      <c r="F2037" s="868"/>
      <c r="G2037" s="912"/>
      <c r="H2037" s="912"/>
      <c r="I2037" s="912"/>
      <c r="J2037" s="933"/>
      <c r="K2037" s="964"/>
      <c r="L2037" s="933"/>
      <c r="M2037" s="922"/>
      <c r="N2037" s="940">
        <v>6</v>
      </c>
      <c r="O2037" s="940">
        <v>0</v>
      </c>
      <c r="P2037" s="940">
        <v>0</v>
      </c>
      <c r="Q2037" s="1054">
        <v>0</v>
      </c>
      <c r="R2037" s="869"/>
      <c r="S2037" s="951"/>
    </row>
    <row r="2038" spans="1:19" ht="15">
      <c r="A2038" s="275"/>
      <c r="B2038" s="864"/>
      <c r="C2038" s="886"/>
      <c r="D2038" s="892" t="s">
        <v>191</v>
      </c>
      <c r="E2038" s="899"/>
      <c r="F2038" s="865"/>
      <c r="G2038" s="910"/>
      <c r="H2038" s="910"/>
      <c r="I2038" s="910"/>
      <c r="J2038" s="932"/>
      <c r="K2038" s="965"/>
      <c r="L2038" s="932"/>
      <c r="M2038" s="923"/>
      <c r="N2038" s="939">
        <v>6</v>
      </c>
      <c r="O2038" s="939">
        <v>0</v>
      </c>
      <c r="P2038" s="939"/>
      <c r="Q2038" s="1053">
        <v>0</v>
      </c>
      <c r="R2038" s="866"/>
      <c r="S2038" s="952"/>
    </row>
    <row r="2039" spans="1:19" ht="15">
      <c r="A2039" s="275"/>
      <c r="B2039" s="864"/>
      <c r="C2039" s="883" t="s">
        <v>1967</v>
      </c>
      <c r="D2039" s="868"/>
      <c r="E2039" s="901"/>
      <c r="F2039" s="868"/>
      <c r="G2039" s="912"/>
      <c r="H2039" s="912"/>
      <c r="I2039" s="912"/>
      <c r="J2039" s="933"/>
      <c r="K2039" s="964"/>
      <c r="L2039" s="933"/>
      <c r="M2039" s="922"/>
      <c r="N2039" s="940">
        <v>6</v>
      </c>
      <c r="O2039" s="940">
        <v>0</v>
      </c>
      <c r="P2039" s="940"/>
      <c r="Q2039" s="1054">
        <v>0</v>
      </c>
      <c r="R2039" s="869"/>
      <c r="S2039" s="951"/>
    </row>
    <row r="2040" spans="1:19" ht="14.25">
      <c r="A2040" s="275"/>
      <c r="B2040" s="864"/>
      <c r="C2040" s="884" t="s">
        <v>2020</v>
      </c>
      <c r="D2040" s="867" t="s">
        <v>167</v>
      </c>
      <c r="E2040" s="898" t="s">
        <v>2021</v>
      </c>
      <c r="F2040" s="867"/>
      <c r="G2040" s="909" t="s">
        <v>170</v>
      </c>
      <c r="H2040" s="910" t="s">
        <v>170</v>
      </c>
      <c r="I2040" s="909" t="s">
        <v>171</v>
      </c>
      <c r="J2040" s="932" t="s">
        <v>172</v>
      </c>
      <c r="K2040" s="962" t="s">
        <v>173</v>
      </c>
      <c r="L2040" s="932" t="s">
        <v>16</v>
      </c>
      <c r="M2040" s="920" t="s">
        <v>2022</v>
      </c>
      <c r="N2040" s="939">
        <v>2.5999999999999988</v>
      </c>
      <c r="O2040" s="939">
        <v>2.4000000000000012</v>
      </c>
      <c r="P2040" s="939"/>
      <c r="Q2040" s="1053">
        <v>0</v>
      </c>
      <c r="R2040" s="866"/>
      <c r="S2040" s="952"/>
    </row>
    <row r="2041" spans="1:19" ht="14.25">
      <c r="A2041" s="275"/>
      <c r="B2041" s="864"/>
      <c r="C2041" s="884"/>
      <c r="D2041" s="865"/>
      <c r="E2041" s="896"/>
      <c r="F2041" s="865"/>
      <c r="G2041" s="911"/>
      <c r="H2041" s="910"/>
      <c r="I2041" s="911"/>
      <c r="J2041" s="932"/>
      <c r="K2041" s="963"/>
      <c r="L2041" s="932"/>
      <c r="M2041" s="921"/>
      <c r="N2041" s="939"/>
      <c r="O2041" s="939"/>
      <c r="P2041" s="939"/>
      <c r="Q2041" s="1053"/>
      <c r="R2041" s="866" t="s">
        <v>178</v>
      </c>
      <c r="S2041" s="952">
        <v>0</v>
      </c>
    </row>
    <row r="2042" spans="1:19" ht="15">
      <c r="A2042" s="275"/>
      <c r="B2042" s="864"/>
      <c r="C2042" s="884"/>
      <c r="D2042" s="865"/>
      <c r="E2042" s="897" t="s">
        <v>2023</v>
      </c>
      <c r="F2042" s="868"/>
      <c r="G2042" s="912"/>
      <c r="H2042" s="912"/>
      <c r="I2042" s="912"/>
      <c r="J2042" s="933"/>
      <c r="K2042" s="964"/>
      <c r="L2042" s="933"/>
      <c r="M2042" s="922"/>
      <c r="N2042" s="940">
        <v>2.5999999999999988</v>
      </c>
      <c r="O2042" s="940">
        <v>2.4000000000000012</v>
      </c>
      <c r="P2042" s="940">
        <v>0</v>
      </c>
      <c r="Q2042" s="1054">
        <v>0</v>
      </c>
      <c r="R2042" s="869"/>
      <c r="S2042" s="951"/>
    </row>
    <row r="2043" spans="1:19" ht="15">
      <c r="A2043" s="275"/>
      <c r="B2043" s="864"/>
      <c r="C2043" s="886"/>
      <c r="D2043" s="892" t="s">
        <v>191</v>
      </c>
      <c r="E2043" s="899"/>
      <c r="F2043" s="865"/>
      <c r="G2043" s="910"/>
      <c r="H2043" s="910"/>
      <c r="I2043" s="910"/>
      <c r="J2043" s="932"/>
      <c r="K2043" s="965"/>
      <c r="L2043" s="932"/>
      <c r="M2043" s="923"/>
      <c r="N2043" s="939">
        <v>2.5999999999999988</v>
      </c>
      <c r="O2043" s="939">
        <v>2.4000000000000012</v>
      </c>
      <c r="P2043" s="939"/>
      <c r="Q2043" s="1053">
        <v>0</v>
      </c>
      <c r="R2043" s="866"/>
      <c r="S2043" s="952"/>
    </row>
    <row r="2044" spans="1:19" ht="15">
      <c r="A2044" s="275"/>
      <c r="B2044" s="864"/>
      <c r="C2044" s="883" t="s">
        <v>2024</v>
      </c>
      <c r="D2044" s="868"/>
      <c r="E2044" s="901"/>
      <c r="F2044" s="868"/>
      <c r="G2044" s="912"/>
      <c r="H2044" s="912"/>
      <c r="I2044" s="912"/>
      <c r="J2044" s="933"/>
      <c r="K2044" s="964"/>
      <c r="L2044" s="933"/>
      <c r="M2044" s="922"/>
      <c r="N2044" s="940">
        <v>2.5999999999999988</v>
      </c>
      <c r="O2044" s="940">
        <v>2.4000000000000012</v>
      </c>
      <c r="P2044" s="940"/>
      <c r="Q2044" s="1054">
        <v>0</v>
      </c>
      <c r="R2044" s="869"/>
      <c r="S2044" s="951"/>
    </row>
    <row r="2045" spans="1:19" ht="14.25">
      <c r="A2045" s="275"/>
      <c r="B2045" s="864"/>
      <c r="C2045" s="884" t="s">
        <v>2193</v>
      </c>
      <c r="D2045" s="867" t="s">
        <v>192</v>
      </c>
      <c r="E2045" s="900" t="s">
        <v>1459</v>
      </c>
      <c r="F2045" s="867"/>
      <c r="G2045" s="911" t="s">
        <v>194</v>
      </c>
      <c r="H2045" s="910" t="s">
        <v>194</v>
      </c>
      <c r="I2045" s="911" t="s">
        <v>171</v>
      </c>
      <c r="J2045" s="932" t="s">
        <v>172</v>
      </c>
      <c r="K2045" s="963" t="s">
        <v>173</v>
      </c>
      <c r="L2045" s="932" t="s">
        <v>1460</v>
      </c>
      <c r="M2045" s="921" t="s">
        <v>1461</v>
      </c>
      <c r="N2045" s="939">
        <v>5.4000000000000012</v>
      </c>
      <c r="O2045" s="939">
        <v>5.200000000000002</v>
      </c>
      <c r="P2045" s="939"/>
      <c r="Q2045" s="1053">
        <v>32933.554352000006</v>
      </c>
      <c r="R2045" s="866"/>
      <c r="S2045" s="952"/>
    </row>
    <row r="2046" spans="1:19" ht="15">
      <c r="A2046" s="275"/>
      <c r="B2046" s="864"/>
      <c r="C2046" s="884"/>
      <c r="D2046" s="865"/>
      <c r="E2046" s="897" t="s">
        <v>1462</v>
      </c>
      <c r="F2046" s="868"/>
      <c r="G2046" s="912"/>
      <c r="H2046" s="912"/>
      <c r="I2046" s="912"/>
      <c r="J2046" s="933"/>
      <c r="K2046" s="964"/>
      <c r="L2046" s="933"/>
      <c r="M2046" s="922"/>
      <c r="N2046" s="940">
        <v>5.4000000000000012</v>
      </c>
      <c r="O2046" s="940">
        <v>5.200000000000002</v>
      </c>
      <c r="P2046" s="940">
        <v>4.7119999999999997</v>
      </c>
      <c r="Q2046" s="1054">
        <v>32933.554352000006</v>
      </c>
      <c r="R2046" s="869"/>
      <c r="S2046" s="951"/>
    </row>
    <row r="2047" spans="1:19" ht="14.25">
      <c r="A2047" s="275"/>
      <c r="B2047" s="864"/>
      <c r="C2047" s="884"/>
      <c r="D2047" s="865"/>
      <c r="E2047" s="900" t="s">
        <v>1463</v>
      </c>
      <c r="F2047" s="867"/>
      <c r="G2047" s="911" t="s">
        <v>194</v>
      </c>
      <c r="H2047" s="910" t="s">
        <v>194</v>
      </c>
      <c r="I2047" s="911" t="s">
        <v>171</v>
      </c>
      <c r="J2047" s="932" t="s">
        <v>172</v>
      </c>
      <c r="K2047" s="963" t="s">
        <v>173</v>
      </c>
      <c r="L2047" s="932" t="s">
        <v>1460</v>
      </c>
      <c r="M2047" s="921" t="s">
        <v>1464</v>
      </c>
      <c r="N2047" s="939">
        <v>1.2</v>
      </c>
      <c r="O2047" s="939">
        <v>1</v>
      </c>
      <c r="P2047" s="939"/>
      <c r="Q2047" s="1053">
        <v>785</v>
      </c>
      <c r="R2047" s="866"/>
      <c r="S2047" s="952"/>
    </row>
    <row r="2048" spans="1:19" ht="15">
      <c r="A2048" s="275"/>
      <c r="B2048" s="864"/>
      <c r="C2048" s="884"/>
      <c r="D2048" s="865"/>
      <c r="E2048" s="897" t="s">
        <v>1465</v>
      </c>
      <c r="F2048" s="868"/>
      <c r="G2048" s="912"/>
      <c r="H2048" s="912"/>
      <c r="I2048" s="912"/>
      <c r="J2048" s="933"/>
      <c r="K2048" s="964"/>
      <c r="L2048" s="933"/>
      <c r="M2048" s="922"/>
      <c r="N2048" s="940">
        <v>1.2</v>
      </c>
      <c r="O2048" s="940">
        <v>1</v>
      </c>
      <c r="P2048" s="940">
        <v>0</v>
      </c>
      <c r="Q2048" s="1054">
        <v>785</v>
      </c>
      <c r="R2048" s="869"/>
      <c r="S2048" s="951"/>
    </row>
    <row r="2049" spans="1:19" ht="15">
      <c r="A2049" s="275"/>
      <c r="B2049" s="864"/>
      <c r="C2049" s="886"/>
      <c r="D2049" s="892" t="s">
        <v>204</v>
      </c>
      <c r="E2049" s="899"/>
      <c r="F2049" s="865"/>
      <c r="G2049" s="910"/>
      <c r="H2049" s="910"/>
      <c r="I2049" s="910"/>
      <c r="J2049" s="932"/>
      <c r="K2049" s="965"/>
      <c r="L2049" s="932"/>
      <c r="M2049" s="923"/>
      <c r="N2049" s="939">
        <v>6.599999999999997</v>
      </c>
      <c r="O2049" s="939">
        <v>6.1999999999999984</v>
      </c>
      <c r="P2049" s="939"/>
      <c r="Q2049" s="1053">
        <v>33718.554352000006</v>
      </c>
      <c r="R2049" s="866"/>
      <c r="S2049" s="952"/>
    </row>
    <row r="2050" spans="1:19" ht="15">
      <c r="A2050" s="275"/>
      <c r="B2050" s="864"/>
      <c r="C2050" s="883" t="s">
        <v>2194</v>
      </c>
      <c r="D2050" s="868"/>
      <c r="E2050" s="901"/>
      <c r="F2050" s="868"/>
      <c r="G2050" s="912"/>
      <c r="H2050" s="912"/>
      <c r="I2050" s="912"/>
      <c r="J2050" s="933"/>
      <c r="K2050" s="964"/>
      <c r="L2050" s="933"/>
      <c r="M2050" s="922"/>
      <c r="N2050" s="940">
        <v>6.599999999999997</v>
      </c>
      <c r="O2050" s="940">
        <v>6.1999999999999984</v>
      </c>
      <c r="P2050" s="940"/>
      <c r="Q2050" s="1054">
        <v>33718.554352000006</v>
      </c>
      <c r="R2050" s="869"/>
      <c r="S2050" s="951"/>
    </row>
    <row r="2051" spans="1:19" ht="14.25">
      <c r="A2051" s="275"/>
      <c r="B2051" s="864"/>
      <c r="C2051" s="884" t="s">
        <v>2195</v>
      </c>
      <c r="D2051" s="867" t="s">
        <v>167</v>
      </c>
      <c r="E2051" s="898" t="s">
        <v>1488</v>
      </c>
      <c r="F2051" s="867"/>
      <c r="G2051" s="909" t="s">
        <v>170</v>
      </c>
      <c r="H2051" s="910" t="s">
        <v>170</v>
      </c>
      <c r="I2051" s="909" t="s">
        <v>171</v>
      </c>
      <c r="J2051" s="932" t="s">
        <v>172</v>
      </c>
      <c r="K2051" s="962" t="s">
        <v>173</v>
      </c>
      <c r="L2051" s="932" t="s">
        <v>16</v>
      </c>
      <c r="M2051" s="920" t="s">
        <v>1489</v>
      </c>
      <c r="N2051" s="939">
        <v>1.1000000000000001</v>
      </c>
      <c r="O2051" s="939">
        <v>0.67999999999999983</v>
      </c>
      <c r="P2051" s="939"/>
      <c r="Q2051" s="1053">
        <v>0</v>
      </c>
      <c r="R2051" s="866"/>
      <c r="S2051" s="952"/>
    </row>
    <row r="2052" spans="1:19" ht="14.25">
      <c r="A2052" s="275"/>
      <c r="B2052" s="864"/>
      <c r="C2052" s="884"/>
      <c r="D2052" s="865"/>
      <c r="E2052" s="896"/>
      <c r="F2052" s="865"/>
      <c r="G2052" s="911"/>
      <c r="H2052" s="910"/>
      <c r="I2052" s="911"/>
      <c r="J2052" s="932"/>
      <c r="K2052" s="963"/>
      <c r="L2052" s="932"/>
      <c r="M2052" s="921"/>
      <c r="N2052" s="939"/>
      <c r="O2052" s="939"/>
      <c r="P2052" s="939"/>
      <c r="Q2052" s="1053"/>
      <c r="R2052" s="866" t="s">
        <v>178</v>
      </c>
      <c r="S2052" s="952">
        <v>0</v>
      </c>
    </row>
    <row r="2053" spans="1:19" ht="15">
      <c r="A2053" s="275"/>
      <c r="B2053" s="864"/>
      <c r="C2053" s="884"/>
      <c r="D2053" s="865"/>
      <c r="E2053" s="897" t="s">
        <v>1490</v>
      </c>
      <c r="F2053" s="868"/>
      <c r="G2053" s="912"/>
      <c r="H2053" s="912"/>
      <c r="I2053" s="912"/>
      <c r="J2053" s="933"/>
      <c r="K2053" s="964"/>
      <c r="L2053" s="933"/>
      <c r="M2053" s="922"/>
      <c r="N2053" s="940">
        <v>1.1000000000000001</v>
      </c>
      <c r="O2053" s="940">
        <v>0.67999999999999983</v>
      </c>
      <c r="P2053" s="940">
        <v>0</v>
      </c>
      <c r="Q2053" s="1054">
        <v>0</v>
      </c>
      <c r="R2053" s="869"/>
      <c r="S2053" s="951"/>
    </row>
    <row r="2054" spans="1:19" ht="15">
      <c r="A2054" s="275"/>
      <c r="B2054" s="864"/>
      <c r="C2054" s="886"/>
      <c r="D2054" s="892" t="s">
        <v>191</v>
      </c>
      <c r="E2054" s="899"/>
      <c r="F2054" s="865"/>
      <c r="G2054" s="910"/>
      <c r="H2054" s="910"/>
      <c r="I2054" s="910"/>
      <c r="J2054" s="932"/>
      <c r="K2054" s="965"/>
      <c r="L2054" s="932"/>
      <c r="M2054" s="923"/>
      <c r="N2054" s="939">
        <v>1.1000000000000001</v>
      </c>
      <c r="O2054" s="939">
        <v>0.67999999999999983</v>
      </c>
      <c r="P2054" s="939"/>
      <c r="Q2054" s="1053">
        <v>0</v>
      </c>
      <c r="R2054" s="866"/>
      <c r="S2054" s="952"/>
    </row>
    <row r="2055" spans="1:19" ht="30">
      <c r="A2055" s="275"/>
      <c r="B2055" s="864"/>
      <c r="C2055" s="883" t="s">
        <v>2196</v>
      </c>
      <c r="D2055" s="868"/>
      <c r="E2055" s="901"/>
      <c r="F2055" s="868"/>
      <c r="G2055" s="912"/>
      <c r="H2055" s="912"/>
      <c r="I2055" s="912"/>
      <c r="J2055" s="933"/>
      <c r="K2055" s="964"/>
      <c r="L2055" s="933"/>
      <c r="M2055" s="922"/>
      <c r="N2055" s="940">
        <v>1.1000000000000001</v>
      </c>
      <c r="O2055" s="940">
        <v>0.67999999999999983</v>
      </c>
      <c r="P2055" s="940"/>
      <c r="Q2055" s="1054">
        <v>0</v>
      </c>
      <c r="R2055" s="869"/>
      <c r="S2055" s="951"/>
    </row>
    <row r="2056" spans="1:19" ht="14.25">
      <c r="A2056" s="275"/>
      <c r="B2056" s="864"/>
      <c r="C2056" s="884" t="s">
        <v>2197</v>
      </c>
      <c r="D2056" s="867" t="s">
        <v>167</v>
      </c>
      <c r="E2056" s="898" t="s">
        <v>1466</v>
      </c>
      <c r="F2056" s="867"/>
      <c r="G2056" s="909" t="s">
        <v>170</v>
      </c>
      <c r="H2056" s="910" t="s">
        <v>170</v>
      </c>
      <c r="I2056" s="909" t="s">
        <v>171</v>
      </c>
      <c r="J2056" s="932" t="s">
        <v>172</v>
      </c>
      <c r="K2056" s="962" t="s">
        <v>173</v>
      </c>
      <c r="L2056" s="932" t="s">
        <v>1460</v>
      </c>
      <c r="M2056" s="920" t="s">
        <v>1467</v>
      </c>
      <c r="N2056" s="939">
        <v>2.915999999999999</v>
      </c>
      <c r="O2056" s="939">
        <v>2.35</v>
      </c>
      <c r="P2056" s="939"/>
      <c r="Q2056" s="1053">
        <v>0</v>
      </c>
      <c r="R2056" s="866"/>
      <c r="S2056" s="952"/>
    </row>
    <row r="2057" spans="1:19" ht="14.25">
      <c r="A2057" s="275"/>
      <c r="B2057" s="864"/>
      <c r="C2057" s="884"/>
      <c r="D2057" s="865"/>
      <c r="E2057" s="896"/>
      <c r="F2057" s="865"/>
      <c r="G2057" s="911"/>
      <c r="H2057" s="910"/>
      <c r="I2057" s="911"/>
      <c r="J2057" s="932"/>
      <c r="K2057" s="963"/>
      <c r="L2057" s="932"/>
      <c r="M2057" s="921"/>
      <c r="N2057" s="939"/>
      <c r="O2057" s="939"/>
      <c r="P2057" s="939"/>
      <c r="Q2057" s="1053"/>
      <c r="R2057" s="866" t="s">
        <v>178</v>
      </c>
      <c r="S2057" s="952">
        <v>0</v>
      </c>
    </row>
    <row r="2058" spans="1:19" ht="15">
      <c r="A2058" s="275"/>
      <c r="B2058" s="864"/>
      <c r="C2058" s="884"/>
      <c r="D2058" s="865"/>
      <c r="E2058" s="897" t="s">
        <v>1468</v>
      </c>
      <c r="F2058" s="868"/>
      <c r="G2058" s="912"/>
      <c r="H2058" s="912"/>
      <c r="I2058" s="912"/>
      <c r="J2058" s="933"/>
      <c r="K2058" s="964"/>
      <c r="L2058" s="933"/>
      <c r="M2058" s="922"/>
      <c r="N2058" s="940">
        <v>2.915999999999999</v>
      </c>
      <c r="O2058" s="940">
        <v>2.35</v>
      </c>
      <c r="P2058" s="940">
        <v>0</v>
      </c>
      <c r="Q2058" s="1054">
        <v>0</v>
      </c>
      <c r="R2058" s="869"/>
      <c r="S2058" s="951"/>
    </row>
    <row r="2059" spans="1:19" ht="15">
      <c r="A2059" s="275"/>
      <c r="B2059" s="864"/>
      <c r="C2059" s="884"/>
      <c r="D2059" s="892" t="s">
        <v>191</v>
      </c>
      <c r="E2059" s="899"/>
      <c r="F2059" s="865"/>
      <c r="G2059" s="910"/>
      <c r="H2059" s="910"/>
      <c r="I2059" s="910"/>
      <c r="J2059" s="932"/>
      <c r="K2059" s="965"/>
      <c r="L2059" s="932"/>
      <c r="M2059" s="923"/>
      <c r="N2059" s="939">
        <v>2.915999999999999</v>
      </c>
      <c r="O2059" s="939">
        <v>2.35</v>
      </c>
      <c r="P2059" s="939"/>
      <c r="Q2059" s="1053">
        <v>0</v>
      </c>
      <c r="R2059" s="866"/>
      <c r="S2059" s="952"/>
    </row>
    <row r="2060" spans="1:19" ht="14.25">
      <c r="A2060" s="275"/>
      <c r="B2060" s="864"/>
      <c r="C2060" s="884"/>
      <c r="D2060" s="867" t="s">
        <v>192</v>
      </c>
      <c r="E2060" s="900" t="s">
        <v>1469</v>
      </c>
      <c r="F2060" s="867"/>
      <c r="G2060" s="911" t="s">
        <v>194</v>
      </c>
      <c r="H2060" s="910" t="s">
        <v>194</v>
      </c>
      <c r="I2060" s="911" t="s">
        <v>171</v>
      </c>
      <c r="J2060" s="932" t="s">
        <v>172</v>
      </c>
      <c r="K2060" s="963" t="s">
        <v>173</v>
      </c>
      <c r="L2060" s="932" t="s">
        <v>1460</v>
      </c>
      <c r="M2060" s="921" t="s">
        <v>1464</v>
      </c>
      <c r="N2060" s="939">
        <v>4.71</v>
      </c>
      <c r="O2060" s="939">
        <v>3.6900000000000008</v>
      </c>
      <c r="P2060" s="939"/>
      <c r="Q2060" s="1053">
        <v>15293.503989374998</v>
      </c>
      <c r="R2060" s="866"/>
      <c r="S2060" s="952"/>
    </row>
    <row r="2061" spans="1:19" ht="15">
      <c r="A2061" s="275"/>
      <c r="B2061" s="864"/>
      <c r="C2061" s="884"/>
      <c r="D2061" s="865"/>
      <c r="E2061" s="897" t="s">
        <v>1470</v>
      </c>
      <c r="F2061" s="868"/>
      <c r="G2061" s="912"/>
      <c r="H2061" s="912"/>
      <c r="I2061" s="912"/>
      <c r="J2061" s="933"/>
      <c r="K2061" s="964"/>
      <c r="L2061" s="933"/>
      <c r="M2061" s="922"/>
      <c r="N2061" s="940">
        <v>4.71</v>
      </c>
      <c r="O2061" s="940">
        <v>3.6900000000000008</v>
      </c>
      <c r="P2061" s="940">
        <v>3.19</v>
      </c>
      <c r="Q2061" s="1054">
        <v>15293.503989374998</v>
      </c>
      <c r="R2061" s="869"/>
      <c r="S2061" s="951"/>
    </row>
    <row r="2062" spans="1:19" ht="15">
      <c r="A2062" s="275"/>
      <c r="B2062" s="864"/>
      <c r="C2062" s="886"/>
      <c r="D2062" s="892" t="s">
        <v>204</v>
      </c>
      <c r="E2062" s="899"/>
      <c r="F2062" s="865"/>
      <c r="G2062" s="910"/>
      <c r="H2062" s="910"/>
      <c r="I2062" s="910"/>
      <c r="J2062" s="932"/>
      <c r="K2062" s="965"/>
      <c r="L2062" s="932"/>
      <c r="M2062" s="923"/>
      <c r="N2062" s="939">
        <v>4.71</v>
      </c>
      <c r="O2062" s="939">
        <v>3.6900000000000008</v>
      </c>
      <c r="P2062" s="939"/>
      <c r="Q2062" s="1053">
        <v>15293.503989374998</v>
      </c>
      <c r="R2062" s="866"/>
      <c r="S2062" s="952"/>
    </row>
    <row r="2063" spans="1:19" ht="30">
      <c r="A2063" s="275"/>
      <c r="B2063" s="870"/>
      <c r="C2063" s="883" t="s">
        <v>2198</v>
      </c>
      <c r="D2063" s="868"/>
      <c r="E2063" s="901"/>
      <c r="F2063" s="868"/>
      <c r="G2063" s="912"/>
      <c r="H2063" s="912"/>
      <c r="I2063" s="912"/>
      <c r="J2063" s="933"/>
      <c r="K2063" s="964"/>
      <c r="L2063" s="933"/>
      <c r="M2063" s="922"/>
      <c r="N2063" s="940">
        <v>7.6259999999999994</v>
      </c>
      <c r="O2063" s="940">
        <v>6.0400000000000009</v>
      </c>
      <c r="P2063" s="940"/>
      <c r="Q2063" s="1054">
        <v>15293.503989374998</v>
      </c>
      <c r="R2063" s="869"/>
      <c r="S2063" s="951"/>
    </row>
    <row r="2064" spans="1:19" ht="15">
      <c r="A2064" s="275"/>
      <c r="B2064" s="871" t="s">
        <v>1502</v>
      </c>
      <c r="C2064" s="887"/>
      <c r="D2064" s="872"/>
      <c r="E2064" s="902"/>
      <c r="F2064" s="872"/>
      <c r="G2064" s="913"/>
      <c r="H2064" s="913"/>
      <c r="I2064" s="913"/>
      <c r="J2064" s="934"/>
      <c r="K2064" s="966"/>
      <c r="L2064" s="934"/>
      <c r="M2064" s="924"/>
      <c r="N2064" s="941">
        <v>166.99999999999943</v>
      </c>
      <c r="O2064" s="941">
        <v>161.92599999999973</v>
      </c>
      <c r="P2064" s="941"/>
      <c r="Q2064" s="1055">
        <v>970176.08534137497</v>
      </c>
      <c r="R2064" s="873"/>
      <c r="S2064" s="953"/>
    </row>
    <row r="2065" spans="1:19" ht="15">
      <c r="A2065" s="275"/>
      <c r="B2065" s="874" t="s">
        <v>17</v>
      </c>
      <c r="C2065" s="884" t="s">
        <v>1515</v>
      </c>
      <c r="D2065" s="867" t="s">
        <v>167</v>
      </c>
      <c r="E2065" s="898" t="s">
        <v>1516</v>
      </c>
      <c r="F2065" s="867"/>
      <c r="G2065" s="909" t="s">
        <v>170</v>
      </c>
      <c r="H2065" s="910" t="s">
        <v>170</v>
      </c>
      <c r="I2065" s="909" t="s">
        <v>171</v>
      </c>
      <c r="J2065" s="932" t="s">
        <v>172</v>
      </c>
      <c r="K2065" s="962" t="s">
        <v>173</v>
      </c>
      <c r="L2065" s="932" t="s">
        <v>1517</v>
      </c>
      <c r="M2065" s="920" t="s">
        <v>1518</v>
      </c>
      <c r="N2065" s="939">
        <v>8.5500000000000025</v>
      </c>
      <c r="O2065" s="939">
        <v>7.6950000000000012</v>
      </c>
      <c r="P2065" s="939"/>
      <c r="Q2065" s="1053">
        <v>41207.942999999992</v>
      </c>
      <c r="R2065" s="866"/>
      <c r="S2065" s="952"/>
    </row>
    <row r="2066" spans="1:19" ht="14.25">
      <c r="A2066" s="275"/>
      <c r="B2066" s="864"/>
      <c r="C2066" s="884"/>
      <c r="D2066" s="865"/>
      <c r="E2066" s="895"/>
      <c r="F2066" s="865"/>
      <c r="G2066" s="909"/>
      <c r="H2066" s="910"/>
      <c r="I2066" s="909"/>
      <c r="J2066" s="932"/>
      <c r="K2066" s="962"/>
      <c r="L2066" s="932"/>
      <c r="M2066" s="920"/>
      <c r="N2066" s="939"/>
      <c r="O2066" s="939"/>
      <c r="P2066" s="939"/>
      <c r="Q2066" s="1053"/>
      <c r="R2066" s="866" t="s">
        <v>649</v>
      </c>
      <c r="S2066" s="952">
        <v>12245385</v>
      </c>
    </row>
    <row r="2067" spans="1:19" ht="14.25">
      <c r="A2067" s="275"/>
      <c r="B2067" s="864"/>
      <c r="C2067" s="884"/>
      <c r="D2067" s="865"/>
      <c r="E2067" s="896"/>
      <c r="F2067" s="865"/>
      <c r="G2067" s="911"/>
      <c r="H2067" s="910"/>
      <c r="I2067" s="911"/>
      <c r="J2067" s="932"/>
      <c r="K2067" s="963"/>
      <c r="L2067" s="932"/>
      <c r="M2067" s="921"/>
      <c r="N2067" s="939"/>
      <c r="O2067" s="939"/>
      <c r="P2067" s="939"/>
      <c r="Q2067" s="1053"/>
      <c r="R2067" s="866" t="s">
        <v>178</v>
      </c>
      <c r="S2067" s="952">
        <v>728.63</v>
      </c>
    </row>
    <row r="2068" spans="1:19" ht="15">
      <c r="A2068" s="275"/>
      <c r="B2068" s="864"/>
      <c r="C2068" s="884"/>
      <c r="D2068" s="865"/>
      <c r="E2068" s="897" t="s">
        <v>1519</v>
      </c>
      <c r="F2068" s="868"/>
      <c r="G2068" s="912"/>
      <c r="H2068" s="912"/>
      <c r="I2068" s="912"/>
      <c r="J2068" s="933"/>
      <c r="K2068" s="964"/>
      <c r="L2068" s="933"/>
      <c r="M2068" s="922"/>
      <c r="N2068" s="940">
        <v>8.5500000000000025</v>
      </c>
      <c r="O2068" s="940">
        <v>7.6950000000000012</v>
      </c>
      <c r="P2068" s="940">
        <v>5.6559999999999997</v>
      </c>
      <c r="Q2068" s="1054">
        <v>41207.942999999992</v>
      </c>
      <c r="R2068" s="869"/>
      <c r="S2068" s="951"/>
    </row>
    <row r="2069" spans="1:19" ht="15">
      <c r="A2069" s="275"/>
      <c r="B2069" s="864"/>
      <c r="C2069" s="886"/>
      <c r="D2069" s="892" t="s">
        <v>191</v>
      </c>
      <c r="E2069" s="899"/>
      <c r="F2069" s="865"/>
      <c r="G2069" s="910"/>
      <c r="H2069" s="910"/>
      <c r="I2069" s="910"/>
      <c r="J2069" s="932"/>
      <c r="K2069" s="965"/>
      <c r="L2069" s="932"/>
      <c r="M2069" s="923"/>
      <c r="N2069" s="939">
        <v>8.5500000000000025</v>
      </c>
      <c r="O2069" s="939">
        <v>7.6950000000000012</v>
      </c>
      <c r="P2069" s="939"/>
      <c r="Q2069" s="1053">
        <v>41207.942999999992</v>
      </c>
      <c r="R2069" s="866"/>
      <c r="S2069" s="952"/>
    </row>
    <row r="2070" spans="1:19" ht="15">
      <c r="A2070" s="275"/>
      <c r="B2070" s="864"/>
      <c r="C2070" s="883" t="s">
        <v>1520</v>
      </c>
      <c r="D2070" s="868"/>
      <c r="E2070" s="901"/>
      <c r="F2070" s="868"/>
      <c r="G2070" s="912"/>
      <c r="H2070" s="912"/>
      <c r="I2070" s="912"/>
      <c r="J2070" s="933"/>
      <c r="K2070" s="964"/>
      <c r="L2070" s="933"/>
      <c r="M2070" s="922"/>
      <c r="N2070" s="940">
        <v>8.5500000000000025</v>
      </c>
      <c r="O2070" s="940">
        <v>7.6950000000000012</v>
      </c>
      <c r="P2070" s="940"/>
      <c r="Q2070" s="1054">
        <v>41207.942999999992</v>
      </c>
      <c r="R2070" s="869"/>
      <c r="S2070" s="951"/>
    </row>
    <row r="2071" spans="1:19" ht="14.25">
      <c r="A2071" s="275"/>
      <c r="B2071" s="864"/>
      <c r="C2071" s="884" t="s">
        <v>1522</v>
      </c>
      <c r="D2071" s="867" t="s">
        <v>167</v>
      </c>
      <c r="E2071" s="898" t="s">
        <v>1528</v>
      </c>
      <c r="F2071" s="867" t="s">
        <v>1529</v>
      </c>
      <c r="G2071" s="909" t="s">
        <v>170</v>
      </c>
      <c r="H2071" s="910" t="s">
        <v>170</v>
      </c>
      <c r="I2071" s="909" t="s">
        <v>176</v>
      </c>
      <c r="J2071" s="932" t="s">
        <v>172</v>
      </c>
      <c r="K2071" s="962" t="s">
        <v>173</v>
      </c>
      <c r="L2071" s="932" t="s">
        <v>1530</v>
      </c>
      <c r="M2071" s="920" t="s">
        <v>1530</v>
      </c>
      <c r="N2071" s="939">
        <v>0.5</v>
      </c>
      <c r="O2071" s="939">
        <v>0.39999999999999997</v>
      </c>
      <c r="P2071" s="939"/>
      <c r="Q2071" s="1053">
        <v>0</v>
      </c>
      <c r="R2071" s="866"/>
      <c r="S2071" s="952"/>
    </row>
    <row r="2072" spans="1:19" ht="14.25">
      <c r="A2072" s="275"/>
      <c r="B2072" s="864"/>
      <c r="C2072" s="884"/>
      <c r="D2072" s="865"/>
      <c r="E2072" s="895"/>
      <c r="F2072" s="865"/>
      <c r="G2072" s="909"/>
      <c r="H2072" s="910"/>
      <c r="I2072" s="909"/>
      <c r="J2072" s="932"/>
      <c r="K2072" s="962"/>
      <c r="L2072" s="932"/>
      <c r="M2072" s="920"/>
      <c r="N2072" s="939"/>
      <c r="O2072" s="939"/>
      <c r="P2072" s="939"/>
      <c r="Q2072" s="1053"/>
      <c r="R2072" s="866" t="s">
        <v>178</v>
      </c>
      <c r="S2072" s="952">
        <v>0</v>
      </c>
    </row>
    <row r="2073" spans="1:19" ht="14.25">
      <c r="A2073" s="275"/>
      <c r="B2073" s="864"/>
      <c r="C2073" s="884"/>
      <c r="D2073" s="865"/>
      <c r="E2073" s="895"/>
      <c r="F2073" s="867" t="s">
        <v>1531</v>
      </c>
      <c r="G2073" s="909" t="s">
        <v>170</v>
      </c>
      <c r="H2073" s="910" t="s">
        <v>170</v>
      </c>
      <c r="I2073" s="909" t="s">
        <v>176</v>
      </c>
      <c r="J2073" s="932" t="s">
        <v>172</v>
      </c>
      <c r="K2073" s="962" t="s">
        <v>173</v>
      </c>
      <c r="L2073" s="932" t="s">
        <v>1530</v>
      </c>
      <c r="M2073" s="920" t="s">
        <v>1530</v>
      </c>
      <c r="N2073" s="939">
        <v>0.5</v>
      </c>
      <c r="O2073" s="939">
        <v>0.39999999999999997</v>
      </c>
      <c r="P2073" s="939"/>
      <c r="Q2073" s="1053">
        <v>0</v>
      </c>
      <c r="R2073" s="866"/>
      <c r="S2073" s="952"/>
    </row>
    <row r="2074" spans="1:19" ht="14.25">
      <c r="A2074" s="275"/>
      <c r="B2074" s="864"/>
      <c r="C2074" s="884"/>
      <c r="D2074" s="865"/>
      <c r="E2074" s="895"/>
      <c r="F2074" s="865"/>
      <c r="G2074" s="909"/>
      <c r="H2074" s="910"/>
      <c r="I2074" s="909"/>
      <c r="J2074" s="932"/>
      <c r="K2074" s="962"/>
      <c r="L2074" s="932"/>
      <c r="M2074" s="920"/>
      <c r="N2074" s="939"/>
      <c r="O2074" s="939"/>
      <c r="P2074" s="939"/>
      <c r="Q2074" s="1053"/>
      <c r="R2074" s="866" t="s">
        <v>178</v>
      </c>
      <c r="S2074" s="952">
        <v>43</v>
      </c>
    </row>
    <row r="2075" spans="1:19" ht="14.25">
      <c r="A2075" s="275"/>
      <c r="B2075" s="864"/>
      <c r="C2075" s="884"/>
      <c r="D2075" s="865"/>
      <c r="E2075" s="895"/>
      <c r="F2075" s="867" t="s">
        <v>1532</v>
      </c>
      <c r="G2075" s="909" t="s">
        <v>170</v>
      </c>
      <c r="H2075" s="910" t="s">
        <v>170</v>
      </c>
      <c r="I2075" s="909" t="s">
        <v>176</v>
      </c>
      <c r="J2075" s="932" t="s">
        <v>172</v>
      </c>
      <c r="K2075" s="962" t="s">
        <v>173</v>
      </c>
      <c r="L2075" s="932" t="s">
        <v>1530</v>
      </c>
      <c r="M2075" s="920" t="s">
        <v>1530</v>
      </c>
      <c r="N2075" s="939">
        <v>0.5</v>
      </c>
      <c r="O2075" s="939">
        <v>0.75</v>
      </c>
      <c r="P2075" s="939"/>
      <c r="Q2075" s="1053">
        <v>0</v>
      </c>
      <c r="R2075" s="866"/>
      <c r="S2075" s="952"/>
    </row>
    <row r="2076" spans="1:19" ht="14.25">
      <c r="A2076" s="275"/>
      <c r="B2076" s="864"/>
      <c r="C2076" s="884"/>
      <c r="D2076" s="865"/>
      <c r="E2076" s="895"/>
      <c r="F2076" s="865"/>
      <c r="G2076" s="909"/>
      <c r="H2076" s="910"/>
      <c r="I2076" s="909"/>
      <c r="J2076" s="932"/>
      <c r="K2076" s="962"/>
      <c r="L2076" s="932"/>
      <c r="M2076" s="920"/>
      <c r="N2076" s="939"/>
      <c r="O2076" s="939"/>
      <c r="P2076" s="939"/>
      <c r="Q2076" s="1053"/>
      <c r="R2076" s="866" t="s">
        <v>178</v>
      </c>
      <c r="S2076" s="952">
        <v>0</v>
      </c>
    </row>
    <row r="2077" spans="1:19" ht="14.25">
      <c r="A2077" s="275"/>
      <c r="B2077" s="864"/>
      <c r="C2077" s="884"/>
      <c r="D2077" s="865"/>
      <c r="E2077" s="895"/>
      <c r="F2077" s="867" t="s">
        <v>1533</v>
      </c>
      <c r="G2077" s="909" t="s">
        <v>170</v>
      </c>
      <c r="H2077" s="910" t="s">
        <v>170</v>
      </c>
      <c r="I2077" s="909" t="s">
        <v>176</v>
      </c>
      <c r="J2077" s="932" t="s">
        <v>172</v>
      </c>
      <c r="K2077" s="962" t="s">
        <v>173</v>
      </c>
      <c r="L2077" s="932" t="s">
        <v>1530</v>
      </c>
      <c r="M2077" s="920" t="s">
        <v>1530</v>
      </c>
      <c r="N2077" s="939">
        <v>0.8999999999999998</v>
      </c>
      <c r="O2077" s="939">
        <v>0.65000000000000024</v>
      </c>
      <c r="P2077" s="939"/>
      <c r="Q2077" s="1053">
        <v>0</v>
      </c>
      <c r="R2077" s="866"/>
      <c r="S2077" s="952"/>
    </row>
    <row r="2078" spans="1:19" ht="14.25">
      <c r="A2078" s="275"/>
      <c r="B2078" s="864"/>
      <c r="C2078" s="884"/>
      <c r="D2078" s="865"/>
      <c r="E2078" s="895"/>
      <c r="F2078" s="865"/>
      <c r="G2078" s="909"/>
      <c r="H2078" s="910"/>
      <c r="I2078" s="909"/>
      <c r="J2078" s="932"/>
      <c r="K2078" s="962"/>
      <c r="L2078" s="932"/>
      <c r="M2078" s="920"/>
      <c r="N2078" s="939"/>
      <c r="O2078" s="939"/>
      <c r="P2078" s="939"/>
      <c r="Q2078" s="1053"/>
      <c r="R2078" s="866" t="s">
        <v>178</v>
      </c>
      <c r="S2078" s="952">
        <v>0</v>
      </c>
    </row>
    <row r="2079" spans="1:19" ht="14.25">
      <c r="A2079" s="275"/>
      <c r="B2079" s="864"/>
      <c r="C2079" s="884"/>
      <c r="D2079" s="865"/>
      <c r="E2079" s="895"/>
      <c r="F2079" s="867" t="s">
        <v>1534</v>
      </c>
      <c r="G2079" s="909" t="s">
        <v>170</v>
      </c>
      <c r="H2079" s="910" t="s">
        <v>170</v>
      </c>
      <c r="I2079" s="909" t="s">
        <v>176</v>
      </c>
      <c r="J2079" s="932" t="s">
        <v>172</v>
      </c>
      <c r="K2079" s="962" t="s">
        <v>173</v>
      </c>
      <c r="L2079" s="932" t="s">
        <v>1530</v>
      </c>
      <c r="M2079" s="920" t="s">
        <v>1530</v>
      </c>
      <c r="N2079" s="939">
        <v>1</v>
      </c>
      <c r="O2079" s="939">
        <v>0.84999999999999976</v>
      </c>
      <c r="P2079" s="939"/>
      <c r="Q2079" s="1053">
        <v>0</v>
      </c>
      <c r="R2079" s="866"/>
      <c r="S2079" s="952"/>
    </row>
    <row r="2080" spans="1:19" ht="14.25">
      <c r="A2080" s="275"/>
      <c r="B2080" s="864"/>
      <c r="C2080" s="884"/>
      <c r="D2080" s="865"/>
      <c r="E2080" s="895"/>
      <c r="F2080" s="865"/>
      <c r="G2080" s="909"/>
      <c r="H2080" s="910"/>
      <c r="I2080" s="909"/>
      <c r="J2080" s="932"/>
      <c r="K2080" s="962"/>
      <c r="L2080" s="932"/>
      <c r="M2080" s="920"/>
      <c r="N2080" s="939"/>
      <c r="O2080" s="939"/>
      <c r="P2080" s="939"/>
      <c r="Q2080" s="1053"/>
      <c r="R2080" s="866" t="s">
        <v>178</v>
      </c>
      <c r="S2080" s="952">
        <v>0</v>
      </c>
    </row>
    <row r="2081" spans="1:19" ht="14.25">
      <c r="A2081" s="275"/>
      <c r="B2081" s="864"/>
      <c r="C2081" s="884"/>
      <c r="D2081" s="865"/>
      <c r="E2081" s="895"/>
      <c r="F2081" s="867" t="s">
        <v>1521</v>
      </c>
      <c r="G2081" s="909" t="s">
        <v>170</v>
      </c>
      <c r="H2081" s="910" t="s">
        <v>170</v>
      </c>
      <c r="I2081" s="909" t="s">
        <v>176</v>
      </c>
      <c r="J2081" s="932" t="s">
        <v>172</v>
      </c>
      <c r="K2081" s="962" t="s">
        <v>173</v>
      </c>
      <c r="L2081" s="932" t="s">
        <v>1530</v>
      </c>
      <c r="M2081" s="920" t="s">
        <v>1530</v>
      </c>
      <c r="N2081" s="939">
        <v>1</v>
      </c>
      <c r="O2081" s="939">
        <v>0.39999999999999997</v>
      </c>
      <c r="P2081" s="939"/>
      <c r="Q2081" s="1053">
        <v>1.5149999999999999</v>
      </c>
      <c r="R2081" s="866"/>
      <c r="S2081" s="952"/>
    </row>
    <row r="2082" spans="1:19" ht="14.25">
      <c r="A2082" s="275"/>
      <c r="B2082" s="864"/>
      <c r="C2082" s="884"/>
      <c r="D2082" s="865"/>
      <c r="E2082" s="896"/>
      <c r="F2082" s="865"/>
      <c r="G2082" s="911"/>
      <c r="H2082" s="910"/>
      <c r="I2082" s="911"/>
      <c r="J2082" s="932"/>
      <c r="K2082" s="963"/>
      <c r="L2082" s="932"/>
      <c r="M2082" s="921"/>
      <c r="N2082" s="939"/>
      <c r="O2082" s="939"/>
      <c r="P2082" s="939"/>
      <c r="Q2082" s="1053"/>
      <c r="R2082" s="866" t="s">
        <v>178</v>
      </c>
      <c r="S2082" s="952">
        <v>100</v>
      </c>
    </row>
    <row r="2083" spans="1:19" ht="15">
      <c r="A2083" s="275"/>
      <c r="B2083" s="864"/>
      <c r="C2083" s="884"/>
      <c r="D2083" s="865"/>
      <c r="E2083" s="897" t="s">
        <v>1535</v>
      </c>
      <c r="F2083" s="868"/>
      <c r="G2083" s="912"/>
      <c r="H2083" s="912"/>
      <c r="I2083" s="912"/>
      <c r="J2083" s="933"/>
      <c r="K2083" s="964"/>
      <c r="L2083" s="933"/>
      <c r="M2083" s="922"/>
      <c r="N2083" s="940">
        <v>4.400000000000003</v>
      </c>
      <c r="O2083" s="940">
        <v>3.4499999999999984</v>
      </c>
      <c r="P2083" s="940">
        <v>0</v>
      </c>
      <c r="Q2083" s="1054">
        <v>1.5149999999999999</v>
      </c>
      <c r="R2083" s="869"/>
      <c r="S2083" s="951"/>
    </row>
    <row r="2084" spans="1:19" ht="14.25">
      <c r="A2084" s="275"/>
      <c r="B2084" s="864"/>
      <c r="C2084" s="884"/>
      <c r="D2084" s="865"/>
      <c r="E2084" s="898" t="s">
        <v>1536</v>
      </c>
      <c r="F2084" s="867" t="s">
        <v>1533</v>
      </c>
      <c r="G2084" s="909" t="s">
        <v>170</v>
      </c>
      <c r="H2084" s="910" t="s">
        <v>170</v>
      </c>
      <c r="I2084" s="909" t="s">
        <v>176</v>
      </c>
      <c r="J2084" s="932" t="s">
        <v>172</v>
      </c>
      <c r="K2084" s="962" t="s">
        <v>173</v>
      </c>
      <c r="L2084" s="932" t="s">
        <v>1537</v>
      </c>
      <c r="M2084" s="920" t="s">
        <v>1537</v>
      </c>
      <c r="N2084" s="939">
        <v>0</v>
      </c>
      <c r="O2084" s="939">
        <v>0</v>
      </c>
      <c r="P2084" s="939"/>
      <c r="Q2084" s="1053">
        <v>0</v>
      </c>
      <c r="R2084" s="866"/>
      <c r="S2084" s="952"/>
    </row>
    <row r="2085" spans="1:19" ht="14.25">
      <c r="A2085" s="275"/>
      <c r="B2085" s="864"/>
      <c r="C2085" s="884"/>
      <c r="D2085" s="865"/>
      <c r="E2085" s="895"/>
      <c r="F2085" s="865"/>
      <c r="G2085" s="909"/>
      <c r="H2085" s="910"/>
      <c r="I2085" s="909"/>
      <c r="J2085" s="932"/>
      <c r="K2085" s="962"/>
      <c r="L2085" s="932"/>
      <c r="M2085" s="920"/>
      <c r="N2085" s="939"/>
      <c r="O2085" s="939"/>
      <c r="P2085" s="939"/>
      <c r="Q2085" s="1053"/>
      <c r="R2085" s="866" t="s">
        <v>178</v>
      </c>
      <c r="S2085" s="952">
        <v>0</v>
      </c>
    </row>
    <row r="2086" spans="1:19" ht="14.25">
      <c r="A2086" s="275"/>
      <c r="B2086" s="864"/>
      <c r="C2086" s="884"/>
      <c r="D2086" s="865"/>
      <c r="E2086" s="895"/>
      <c r="F2086" s="867" t="s">
        <v>1538</v>
      </c>
      <c r="G2086" s="909" t="s">
        <v>170</v>
      </c>
      <c r="H2086" s="910" t="s">
        <v>170</v>
      </c>
      <c r="I2086" s="909" t="s">
        <v>176</v>
      </c>
      <c r="J2086" s="932" t="s">
        <v>172</v>
      </c>
      <c r="K2086" s="962" t="s">
        <v>173</v>
      </c>
      <c r="L2086" s="932" t="s">
        <v>1537</v>
      </c>
      <c r="M2086" s="920" t="s">
        <v>1537</v>
      </c>
      <c r="N2086" s="939">
        <v>0</v>
      </c>
      <c r="O2086" s="939">
        <v>0</v>
      </c>
      <c r="P2086" s="939"/>
      <c r="Q2086" s="1053">
        <v>0</v>
      </c>
      <c r="R2086" s="866"/>
      <c r="S2086" s="952"/>
    </row>
    <row r="2087" spans="1:19" ht="14.25">
      <c r="A2087" s="275"/>
      <c r="B2087" s="864"/>
      <c r="C2087" s="884"/>
      <c r="D2087" s="865"/>
      <c r="E2087" s="895"/>
      <c r="F2087" s="865"/>
      <c r="G2087" s="909"/>
      <c r="H2087" s="910"/>
      <c r="I2087" s="909"/>
      <c r="J2087" s="932"/>
      <c r="K2087" s="962"/>
      <c r="L2087" s="932"/>
      <c r="M2087" s="920"/>
      <c r="N2087" s="939"/>
      <c r="O2087" s="939"/>
      <c r="P2087" s="939"/>
      <c r="Q2087" s="1053"/>
      <c r="R2087" s="866" t="s">
        <v>178</v>
      </c>
      <c r="S2087" s="952">
        <v>0</v>
      </c>
    </row>
    <row r="2088" spans="1:19" ht="14.25">
      <c r="A2088" s="275"/>
      <c r="B2088" s="864"/>
      <c r="C2088" s="884"/>
      <c r="D2088" s="865"/>
      <c r="E2088" s="895"/>
      <c r="F2088" s="867" t="s">
        <v>1823</v>
      </c>
      <c r="G2088" s="909" t="s">
        <v>170</v>
      </c>
      <c r="H2088" s="910" t="s">
        <v>170</v>
      </c>
      <c r="I2088" s="909" t="s">
        <v>176</v>
      </c>
      <c r="J2088" s="932" t="s">
        <v>172</v>
      </c>
      <c r="K2088" s="962" t="s">
        <v>173</v>
      </c>
      <c r="L2088" s="932" t="s">
        <v>1537</v>
      </c>
      <c r="M2088" s="920" t="s">
        <v>1537</v>
      </c>
      <c r="N2088" s="939">
        <v>0</v>
      </c>
      <c r="O2088" s="939">
        <v>0</v>
      </c>
      <c r="P2088" s="939"/>
      <c r="Q2088" s="1053">
        <v>0</v>
      </c>
      <c r="R2088" s="866"/>
      <c r="S2088" s="952"/>
    </row>
    <row r="2089" spans="1:19" ht="14.25">
      <c r="A2089" s="275"/>
      <c r="B2089" s="864"/>
      <c r="C2089" s="884"/>
      <c r="D2089" s="865"/>
      <c r="E2089" s="895"/>
      <c r="F2089" s="865"/>
      <c r="G2089" s="909"/>
      <c r="H2089" s="910"/>
      <c r="I2089" s="909"/>
      <c r="J2089" s="932"/>
      <c r="K2089" s="963"/>
      <c r="L2089" s="932"/>
      <c r="M2089" s="920"/>
      <c r="N2089" s="939"/>
      <c r="O2089" s="939"/>
      <c r="P2089" s="939"/>
      <c r="Q2089" s="1053"/>
      <c r="R2089" s="866" t="s">
        <v>178</v>
      </c>
      <c r="S2089" s="952">
        <v>0</v>
      </c>
    </row>
    <row r="2090" spans="1:19" ht="14.25">
      <c r="A2090" s="275"/>
      <c r="B2090" s="864"/>
      <c r="C2090" s="884"/>
      <c r="D2090" s="865"/>
      <c r="E2090" s="895"/>
      <c r="F2090" s="867" t="s">
        <v>1539</v>
      </c>
      <c r="G2090" s="909" t="s">
        <v>170</v>
      </c>
      <c r="H2090" s="910" t="s">
        <v>170</v>
      </c>
      <c r="I2090" s="909" t="s">
        <v>176</v>
      </c>
      <c r="J2090" s="932" t="s">
        <v>172</v>
      </c>
      <c r="K2090" s="962" t="s">
        <v>177</v>
      </c>
      <c r="L2090" s="932" t="s">
        <v>1537</v>
      </c>
      <c r="M2090" s="920" t="s">
        <v>1537</v>
      </c>
      <c r="N2090" s="939">
        <v>0</v>
      </c>
      <c r="O2090" s="939">
        <v>0</v>
      </c>
      <c r="P2090" s="939"/>
      <c r="Q2090" s="1053">
        <v>0</v>
      </c>
      <c r="R2090" s="866"/>
      <c r="S2090" s="952"/>
    </row>
    <row r="2091" spans="1:19" ht="14.25">
      <c r="A2091" s="275"/>
      <c r="B2091" s="864"/>
      <c r="C2091" s="884"/>
      <c r="D2091" s="865"/>
      <c r="E2091" s="896"/>
      <c r="F2091" s="865"/>
      <c r="G2091" s="911"/>
      <c r="H2091" s="910"/>
      <c r="I2091" s="911"/>
      <c r="J2091" s="932"/>
      <c r="K2091" s="963"/>
      <c r="L2091" s="932"/>
      <c r="M2091" s="921"/>
      <c r="N2091" s="939"/>
      <c r="O2091" s="939"/>
      <c r="P2091" s="939"/>
      <c r="Q2091" s="1053"/>
      <c r="R2091" s="866" t="s">
        <v>178</v>
      </c>
      <c r="S2091" s="952">
        <v>0</v>
      </c>
    </row>
    <row r="2092" spans="1:19" ht="15">
      <c r="A2092" s="275"/>
      <c r="B2092" s="864"/>
      <c r="C2092" s="884"/>
      <c r="D2092" s="865"/>
      <c r="E2092" s="897" t="s">
        <v>1540</v>
      </c>
      <c r="F2092" s="868"/>
      <c r="G2092" s="912"/>
      <c r="H2092" s="912"/>
      <c r="I2092" s="912"/>
      <c r="J2092" s="933"/>
      <c r="K2092" s="964"/>
      <c r="L2092" s="933"/>
      <c r="M2092" s="922"/>
      <c r="N2092" s="940">
        <v>0</v>
      </c>
      <c r="O2092" s="940">
        <v>0</v>
      </c>
      <c r="P2092" s="940">
        <v>0</v>
      </c>
      <c r="Q2092" s="1054">
        <v>0</v>
      </c>
      <c r="R2092" s="869"/>
      <c r="S2092" s="951"/>
    </row>
    <row r="2093" spans="1:19" ht="14.25">
      <c r="A2093" s="275"/>
      <c r="B2093" s="864"/>
      <c r="C2093" s="884"/>
      <c r="D2093" s="865"/>
      <c r="E2093" s="898" t="s">
        <v>1541</v>
      </c>
      <c r="F2093" s="867" t="s">
        <v>1240</v>
      </c>
      <c r="G2093" s="909" t="s">
        <v>170</v>
      </c>
      <c r="H2093" s="910" t="s">
        <v>170</v>
      </c>
      <c r="I2093" s="909" t="s">
        <v>176</v>
      </c>
      <c r="J2093" s="932" t="s">
        <v>172</v>
      </c>
      <c r="K2093" s="962" t="s">
        <v>177</v>
      </c>
      <c r="L2093" s="932" t="s">
        <v>1537</v>
      </c>
      <c r="M2093" s="920" t="s">
        <v>1542</v>
      </c>
      <c r="N2093" s="939">
        <v>0</v>
      </c>
      <c r="O2093" s="939">
        <v>0</v>
      </c>
      <c r="P2093" s="939"/>
      <c r="Q2093" s="1053">
        <v>0</v>
      </c>
      <c r="R2093" s="866"/>
      <c r="S2093" s="952"/>
    </row>
    <row r="2094" spans="1:19" ht="14.25">
      <c r="A2094" s="275"/>
      <c r="B2094" s="864"/>
      <c r="C2094" s="884"/>
      <c r="D2094" s="865"/>
      <c r="E2094" s="895"/>
      <c r="F2094" s="865"/>
      <c r="G2094" s="909"/>
      <c r="H2094" s="910"/>
      <c r="I2094" s="909"/>
      <c r="J2094" s="932"/>
      <c r="K2094" s="963"/>
      <c r="L2094" s="932"/>
      <c r="M2094" s="920"/>
      <c r="N2094" s="939"/>
      <c r="O2094" s="939"/>
      <c r="P2094" s="939"/>
      <c r="Q2094" s="1053"/>
      <c r="R2094" s="866" t="s">
        <v>178</v>
      </c>
      <c r="S2094" s="952">
        <v>0</v>
      </c>
    </row>
    <row r="2095" spans="1:19" ht="14.25">
      <c r="A2095" s="275"/>
      <c r="B2095" s="864"/>
      <c r="C2095" s="884"/>
      <c r="D2095" s="865"/>
      <c r="E2095" s="895"/>
      <c r="F2095" s="867" t="s">
        <v>1543</v>
      </c>
      <c r="G2095" s="909" t="s">
        <v>170</v>
      </c>
      <c r="H2095" s="910" t="s">
        <v>170</v>
      </c>
      <c r="I2095" s="909" t="s">
        <v>176</v>
      </c>
      <c r="J2095" s="932" t="s">
        <v>172</v>
      </c>
      <c r="K2095" s="962" t="s">
        <v>173</v>
      </c>
      <c r="L2095" s="932" t="s">
        <v>1537</v>
      </c>
      <c r="M2095" s="920" t="s">
        <v>1542</v>
      </c>
      <c r="N2095" s="939">
        <v>0</v>
      </c>
      <c r="O2095" s="939">
        <v>0</v>
      </c>
      <c r="P2095" s="939"/>
      <c r="Q2095" s="1053">
        <v>0</v>
      </c>
      <c r="R2095" s="866"/>
      <c r="S2095" s="952"/>
    </row>
    <row r="2096" spans="1:19" ht="14.25">
      <c r="A2096" s="275"/>
      <c r="B2096" s="864"/>
      <c r="C2096" s="884"/>
      <c r="D2096" s="865"/>
      <c r="E2096" s="896"/>
      <c r="F2096" s="865"/>
      <c r="G2096" s="911"/>
      <c r="H2096" s="910"/>
      <c r="I2096" s="911"/>
      <c r="J2096" s="932"/>
      <c r="K2096" s="963"/>
      <c r="L2096" s="932"/>
      <c r="M2096" s="921"/>
      <c r="N2096" s="939"/>
      <c r="O2096" s="939"/>
      <c r="P2096" s="939"/>
      <c r="Q2096" s="1053"/>
      <c r="R2096" s="866" t="s">
        <v>178</v>
      </c>
      <c r="S2096" s="952">
        <v>0</v>
      </c>
    </row>
    <row r="2097" spans="1:19" ht="15">
      <c r="A2097" s="275"/>
      <c r="B2097" s="864"/>
      <c r="C2097" s="884"/>
      <c r="D2097" s="865"/>
      <c r="E2097" s="897" t="s">
        <v>1544</v>
      </c>
      <c r="F2097" s="868"/>
      <c r="G2097" s="912"/>
      <c r="H2097" s="912"/>
      <c r="I2097" s="912"/>
      <c r="J2097" s="933"/>
      <c r="K2097" s="964"/>
      <c r="L2097" s="933"/>
      <c r="M2097" s="922"/>
      <c r="N2097" s="940">
        <v>0</v>
      </c>
      <c r="O2097" s="940">
        <v>0</v>
      </c>
      <c r="P2097" s="940">
        <v>0</v>
      </c>
      <c r="Q2097" s="1054">
        <v>0</v>
      </c>
      <c r="R2097" s="869"/>
      <c r="S2097" s="951"/>
    </row>
    <row r="2098" spans="1:19" ht="14.25">
      <c r="A2098" s="275"/>
      <c r="B2098" s="864"/>
      <c r="C2098" s="884"/>
      <c r="D2098" s="865"/>
      <c r="E2098" s="898" t="s">
        <v>1826</v>
      </c>
      <c r="F2098" s="867" t="s">
        <v>1590</v>
      </c>
      <c r="G2098" s="909" t="s">
        <v>170</v>
      </c>
      <c r="H2098" s="910" t="s">
        <v>170</v>
      </c>
      <c r="I2098" s="909" t="s">
        <v>176</v>
      </c>
      <c r="J2098" s="932" t="s">
        <v>172</v>
      </c>
      <c r="K2098" s="962" t="s">
        <v>173</v>
      </c>
      <c r="L2098" s="932" t="s">
        <v>1504</v>
      </c>
      <c r="M2098" s="920" t="s">
        <v>1591</v>
      </c>
      <c r="N2098" s="939">
        <v>0.47999999999999993</v>
      </c>
      <c r="O2098" s="939">
        <v>0.4499999999999999</v>
      </c>
      <c r="P2098" s="939"/>
      <c r="Q2098" s="1053">
        <v>9</v>
      </c>
      <c r="R2098" s="866"/>
      <c r="S2098" s="952"/>
    </row>
    <row r="2099" spans="1:19" ht="14.25">
      <c r="A2099" s="275"/>
      <c r="B2099" s="864"/>
      <c r="C2099" s="884"/>
      <c r="D2099" s="865"/>
      <c r="E2099" s="895"/>
      <c r="F2099" s="865"/>
      <c r="G2099" s="911"/>
      <c r="H2099" s="910"/>
      <c r="I2099" s="909"/>
      <c r="J2099" s="932"/>
      <c r="K2099" s="962"/>
      <c r="L2099" s="932"/>
      <c r="M2099" s="920"/>
      <c r="N2099" s="939"/>
      <c r="O2099" s="939"/>
      <c r="P2099" s="939"/>
      <c r="Q2099" s="1053"/>
      <c r="R2099" s="866" t="s">
        <v>178</v>
      </c>
      <c r="S2099" s="952">
        <v>4158</v>
      </c>
    </row>
    <row r="2100" spans="1:19" ht="14.25">
      <c r="A2100" s="275"/>
      <c r="B2100" s="864"/>
      <c r="C2100" s="884"/>
      <c r="D2100" s="865"/>
      <c r="E2100" s="895"/>
      <c r="F2100" s="867" t="s">
        <v>1592</v>
      </c>
      <c r="G2100" s="909" t="s">
        <v>237</v>
      </c>
      <c r="H2100" s="910" t="s">
        <v>237</v>
      </c>
      <c r="I2100" s="909" t="s">
        <v>176</v>
      </c>
      <c r="J2100" s="932" t="s">
        <v>172</v>
      </c>
      <c r="K2100" s="962" t="s">
        <v>173</v>
      </c>
      <c r="L2100" s="932" t="s">
        <v>1504</v>
      </c>
      <c r="M2100" s="920" t="s">
        <v>1591</v>
      </c>
      <c r="N2100" s="939">
        <v>30.999999999999996</v>
      </c>
      <c r="O2100" s="939">
        <v>26.838999999999995</v>
      </c>
      <c r="P2100" s="939"/>
      <c r="Q2100" s="1053">
        <v>233495.75200000004</v>
      </c>
      <c r="R2100" s="866"/>
      <c r="S2100" s="952"/>
    </row>
    <row r="2101" spans="1:19" ht="14.25">
      <c r="A2101" s="275"/>
      <c r="B2101" s="864"/>
      <c r="C2101" s="884"/>
      <c r="D2101" s="865"/>
      <c r="E2101" s="896"/>
      <c r="F2101" s="865"/>
      <c r="G2101" s="911"/>
      <c r="H2101" s="910"/>
      <c r="I2101" s="911"/>
      <c r="J2101" s="932"/>
      <c r="K2101" s="963"/>
      <c r="L2101" s="932"/>
      <c r="M2101" s="921"/>
      <c r="N2101" s="939"/>
      <c r="O2101" s="939"/>
      <c r="P2101" s="939"/>
      <c r="Q2101" s="1053"/>
      <c r="R2101" s="866" t="s">
        <v>649</v>
      </c>
      <c r="S2101" s="952">
        <v>71871349</v>
      </c>
    </row>
    <row r="2102" spans="1:19" ht="15">
      <c r="A2102" s="275"/>
      <c r="B2102" s="864"/>
      <c r="C2102" s="884"/>
      <c r="D2102" s="865"/>
      <c r="E2102" s="897" t="s">
        <v>1827</v>
      </c>
      <c r="F2102" s="868"/>
      <c r="G2102" s="912"/>
      <c r="H2102" s="912"/>
      <c r="I2102" s="912"/>
      <c r="J2102" s="933"/>
      <c r="K2102" s="964"/>
      <c r="L2102" s="933"/>
      <c r="M2102" s="922"/>
      <c r="N2102" s="940">
        <v>31.479999999999997</v>
      </c>
      <c r="O2102" s="940">
        <v>27.288999999999994</v>
      </c>
      <c r="P2102" s="940">
        <v>29.370999999999999</v>
      </c>
      <c r="Q2102" s="1054">
        <v>233504.75200000004</v>
      </c>
      <c r="R2102" s="869"/>
      <c r="S2102" s="951"/>
    </row>
    <row r="2103" spans="1:19" ht="14.25">
      <c r="A2103" s="275"/>
      <c r="B2103" s="864"/>
      <c r="C2103" s="884"/>
      <c r="D2103" s="865"/>
      <c r="E2103" s="898" t="s">
        <v>1881</v>
      </c>
      <c r="F2103" s="867" t="s">
        <v>420</v>
      </c>
      <c r="G2103" s="909" t="s">
        <v>170</v>
      </c>
      <c r="H2103" s="910" t="s">
        <v>170</v>
      </c>
      <c r="I2103" s="909" t="s">
        <v>176</v>
      </c>
      <c r="J2103" s="932" t="s">
        <v>172</v>
      </c>
      <c r="K2103" s="962" t="s">
        <v>173</v>
      </c>
      <c r="L2103" s="932" t="s">
        <v>1545</v>
      </c>
      <c r="M2103" s="920" t="s">
        <v>1545</v>
      </c>
      <c r="N2103" s="939">
        <v>0.32</v>
      </c>
      <c r="O2103" s="939">
        <v>0</v>
      </c>
      <c r="P2103" s="939"/>
      <c r="Q2103" s="1053">
        <v>3.0739999999999998</v>
      </c>
      <c r="R2103" s="866"/>
      <c r="S2103" s="952"/>
    </row>
    <row r="2104" spans="1:19" ht="14.25">
      <c r="A2104" s="275"/>
      <c r="B2104" s="864"/>
      <c r="C2104" s="884"/>
      <c r="D2104" s="865"/>
      <c r="E2104" s="895"/>
      <c r="F2104" s="865"/>
      <c r="G2104" s="909"/>
      <c r="H2104" s="910"/>
      <c r="I2104" s="909"/>
      <c r="J2104" s="932"/>
      <c r="K2104" s="962"/>
      <c r="L2104" s="932"/>
      <c r="M2104" s="920"/>
      <c r="N2104" s="939"/>
      <c r="O2104" s="939"/>
      <c r="P2104" s="939"/>
      <c r="Q2104" s="1053"/>
      <c r="R2104" s="866" t="s">
        <v>178</v>
      </c>
      <c r="S2104" s="952">
        <v>231</v>
      </c>
    </row>
    <row r="2105" spans="1:19" ht="14.25">
      <c r="A2105" s="275"/>
      <c r="B2105" s="864"/>
      <c r="C2105" s="884"/>
      <c r="D2105" s="865"/>
      <c r="E2105" s="895"/>
      <c r="F2105" s="867" t="s">
        <v>1546</v>
      </c>
      <c r="G2105" s="909" t="s">
        <v>170</v>
      </c>
      <c r="H2105" s="910" t="s">
        <v>170</v>
      </c>
      <c r="I2105" s="909" t="s">
        <v>176</v>
      </c>
      <c r="J2105" s="932" t="s">
        <v>172</v>
      </c>
      <c r="K2105" s="962" t="s">
        <v>173</v>
      </c>
      <c r="L2105" s="932" t="s">
        <v>1545</v>
      </c>
      <c r="M2105" s="920" t="s">
        <v>1545</v>
      </c>
      <c r="N2105" s="939">
        <v>1</v>
      </c>
      <c r="O2105" s="939">
        <v>0.84999999999999976</v>
      </c>
      <c r="P2105" s="939"/>
      <c r="Q2105" s="1053">
        <v>0</v>
      </c>
      <c r="R2105" s="866"/>
      <c r="S2105" s="952"/>
    </row>
    <row r="2106" spans="1:19" ht="14.25">
      <c r="A2106" s="275"/>
      <c r="B2106" s="864"/>
      <c r="C2106" s="884"/>
      <c r="D2106" s="865"/>
      <c r="E2106" s="895"/>
      <c r="F2106" s="865"/>
      <c r="G2106" s="909"/>
      <c r="H2106" s="910"/>
      <c r="I2106" s="909"/>
      <c r="J2106" s="932"/>
      <c r="K2106" s="962"/>
      <c r="L2106" s="932"/>
      <c r="M2106" s="920"/>
      <c r="N2106" s="939"/>
      <c r="O2106" s="939"/>
      <c r="P2106" s="939"/>
      <c r="Q2106" s="1053"/>
      <c r="R2106" s="866" t="s">
        <v>178</v>
      </c>
      <c r="S2106" s="952">
        <v>0</v>
      </c>
    </row>
    <row r="2107" spans="1:19" ht="14.25">
      <c r="A2107" s="275"/>
      <c r="B2107" s="864"/>
      <c r="C2107" s="884"/>
      <c r="D2107" s="865"/>
      <c r="E2107" s="895"/>
      <c r="F2107" s="867" t="s">
        <v>1547</v>
      </c>
      <c r="G2107" s="909" t="s">
        <v>170</v>
      </c>
      <c r="H2107" s="910" t="s">
        <v>170</v>
      </c>
      <c r="I2107" s="909" t="s">
        <v>176</v>
      </c>
      <c r="J2107" s="932" t="s">
        <v>172</v>
      </c>
      <c r="K2107" s="962" t="s">
        <v>173</v>
      </c>
      <c r="L2107" s="932" t="s">
        <v>1545</v>
      </c>
      <c r="M2107" s="920" t="s">
        <v>1545</v>
      </c>
      <c r="N2107" s="939">
        <v>0.5</v>
      </c>
      <c r="O2107" s="939">
        <v>0.39999999999999997</v>
      </c>
      <c r="P2107" s="939"/>
      <c r="Q2107" s="1053">
        <v>0</v>
      </c>
      <c r="R2107" s="866"/>
      <c r="S2107" s="952"/>
    </row>
    <row r="2108" spans="1:19" ht="14.25">
      <c r="A2108" s="275"/>
      <c r="B2108" s="864"/>
      <c r="C2108" s="884"/>
      <c r="D2108" s="865"/>
      <c r="E2108" s="895"/>
      <c r="F2108" s="865"/>
      <c r="G2108" s="909"/>
      <c r="H2108" s="910"/>
      <c r="I2108" s="909"/>
      <c r="J2108" s="932"/>
      <c r="K2108" s="962"/>
      <c r="L2108" s="932"/>
      <c r="M2108" s="920"/>
      <c r="N2108" s="939"/>
      <c r="O2108" s="939"/>
      <c r="P2108" s="939"/>
      <c r="Q2108" s="1053"/>
      <c r="R2108" s="866" t="s">
        <v>178</v>
      </c>
      <c r="S2108" s="952">
        <v>0</v>
      </c>
    </row>
    <row r="2109" spans="1:19" ht="14.25">
      <c r="A2109" s="275"/>
      <c r="B2109" s="864"/>
      <c r="C2109" s="884"/>
      <c r="D2109" s="865"/>
      <c r="E2109" s="895"/>
      <c r="F2109" s="867" t="s">
        <v>1548</v>
      </c>
      <c r="G2109" s="909" t="s">
        <v>170</v>
      </c>
      <c r="H2109" s="910" t="s">
        <v>170</v>
      </c>
      <c r="I2109" s="909" t="s">
        <v>176</v>
      </c>
      <c r="J2109" s="932" t="s">
        <v>172</v>
      </c>
      <c r="K2109" s="962" t="s">
        <v>173</v>
      </c>
      <c r="L2109" s="932" t="s">
        <v>1545</v>
      </c>
      <c r="M2109" s="920" t="s">
        <v>1545</v>
      </c>
      <c r="N2109" s="939">
        <v>1</v>
      </c>
      <c r="O2109" s="939">
        <v>0.84999999999999976</v>
      </c>
      <c r="P2109" s="939"/>
      <c r="Q2109" s="1053">
        <v>0</v>
      </c>
      <c r="R2109" s="866"/>
      <c r="S2109" s="952"/>
    </row>
    <row r="2110" spans="1:19" ht="14.25">
      <c r="A2110" s="275"/>
      <c r="B2110" s="864"/>
      <c r="C2110" s="884"/>
      <c r="D2110" s="865"/>
      <c r="E2110" s="896"/>
      <c r="F2110" s="865"/>
      <c r="G2110" s="911"/>
      <c r="H2110" s="910"/>
      <c r="I2110" s="911"/>
      <c r="J2110" s="932"/>
      <c r="K2110" s="963"/>
      <c r="L2110" s="932"/>
      <c r="M2110" s="921"/>
      <c r="N2110" s="939"/>
      <c r="O2110" s="939"/>
      <c r="P2110" s="939"/>
      <c r="Q2110" s="1053"/>
      <c r="R2110" s="866" t="s">
        <v>178</v>
      </c>
      <c r="S2110" s="952">
        <v>0</v>
      </c>
    </row>
    <row r="2111" spans="1:19" ht="15">
      <c r="A2111" s="275"/>
      <c r="B2111" s="864"/>
      <c r="C2111" s="884"/>
      <c r="D2111" s="865"/>
      <c r="E2111" s="897" t="s">
        <v>1882</v>
      </c>
      <c r="F2111" s="868"/>
      <c r="G2111" s="912"/>
      <c r="H2111" s="912"/>
      <c r="I2111" s="912"/>
      <c r="J2111" s="933"/>
      <c r="K2111" s="964"/>
      <c r="L2111" s="933"/>
      <c r="M2111" s="922"/>
      <c r="N2111" s="940">
        <v>2.8200000000000021</v>
      </c>
      <c r="O2111" s="940">
        <v>2.1</v>
      </c>
      <c r="P2111" s="940">
        <v>0</v>
      </c>
      <c r="Q2111" s="1054">
        <v>3.0739999999999998</v>
      </c>
      <c r="R2111" s="869"/>
      <c r="S2111" s="951"/>
    </row>
    <row r="2112" spans="1:19" ht="14.25">
      <c r="A2112" s="275"/>
      <c r="B2112" s="864"/>
      <c r="C2112" s="884"/>
      <c r="D2112" s="865"/>
      <c r="E2112" s="898" t="s">
        <v>1883</v>
      </c>
      <c r="F2112" s="867" t="s">
        <v>1527</v>
      </c>
      <c r="G2112" s="909" t="s">
        <v>170</v>
      </c>
      <c r="H2112" s="910" t="s">
        <v>170</v>
      </c>
      <c r="I2112" s="909" t="s">
        <v>176</v>
      </c>
      <c r="J2112" s="932" t="s">
        <v>172</v>
      </c>
      <c r="K2112" s="962" t="s">
        <v>173</v>
      </c>
      <c r="L2112" s="932" t="s">
        <v>1524</v>
      </c>
      <c r="M2112" s="920" t="s">
        <v>1524</v>
      </c>
      <c r="N2112" s="939">
        <v>0</v>
      </c>
      <c r="O2112" s="939">
        <v>0</v>
      </c>
      <c r="P2112" s="939"/>
      <c r="Q2112" s="1053">
        <v>0</v>
      </c>
      <c r="R2112" s="866"/>
      <c r="S2112" s="952"/>
    </row>
    <row r="2113" spans="1:19" ht="14.25">
      <c r="A2113" s="275"/>
      <c r="B2113" s="864"/>
      <c r="C2113" s="884"/>
      <c r="D2113" s="865"/>
      <c r="E2113" s="895"/>
      <c r="F2113" s="865"/>
      <c r="G2113" s="909"/>
      <c r="H2113" s="910"/>
      <c r="I2113" s="909"/>
      <c r="J2113" s="932"/>
      <c r="K2113" s="963"/>
      <c r="L2113" s="932"/>
      <c r="M2113" s="920"/>
      <c r="N2113" s="939"/>
      <c r="O2113" s="939"/>
      <c r="P2113" s="939"/>
      <c r="Q2113" s="1053"/>
      <c r="R2113" s="866" t="s">
        <v>178</v>
      </c>
      <c r="S2113" s="952">
        <v>0</v>
      </c>
    </row>
    <row r="2114" spans="1:19" ht="14.25">
      <c r="A2114" s="275"/>
      <c r="B2114" s="864"/>
      <c r="C2114" s="884"/>
      <c r="D2114" s="865"/>
      <c r="E2114" s="895"/>
      <c r="F2114" s="867" t="s">
        <v>2026</v>
      </c>
      <c r="G2114" s="909" t="s">
        <v>170</v>
      </c>
      <c r="H2114" s="910" t="s">
        <v>170</v>
      </c>
      <c r="I2114" s="909" t="s">
        <v>176</v>
      </c>
      <c r="J2114" s="932" t="s">
        <v>172</v>
      </c>
      <c r="K2114" s="962" t="s">
        <v>177</v>
      </c>
      <c r="L2114" s="932" t="s">
        <v>1524</v>
      </c>
      <c r="M2114" s="920" t="s">
        <v>1524</v>
      </c>
      <c r="N2114" s="939">
        <v>0</v>
      </c>
      <c r="O2114" s="939">
        <v>0</v>
      </c>
      <c r="P2114" s="939"/>
      <c r="Q2114" s="1053">
        <v>0</v>
      </c>
      <c r="R2114" s="866"/>
      <c r="S2114" s="952"/>
    </row>
    <row r="2115" spans="1:19" ht="14.25">
      <c r="A2115" s="275"/>
      <c r="B2115" s="864"/>
      <c r="C2115" s="884"/>
      <c r="D2115" s="865"/>
      <c r="E2115" s="895"/>
      <c r="F2115" s="865"/>
      <c r="G2115" s="909"/>
      <c r="H2115" s="910"/>
      <c r="I2115" s="909"/>
      <c r="J2115" s="932"/>
      <c r="K2115" s="963"/>
      <c r="L2115" s="932"/>
      <c r="M2115" s="920"/>
      <c r="N2115" s="939"/>
      <c r="O2115" s="939"/>
      <c r="P2115" s="939"/>
      <c r="Q2115" s="1053"/>
      <c r="R2115" s="866" t="s">
        <v>178</v>
      </c>
      <c r="S2115" s="952">
        <v>0</v>
      </c>
    </row>
    <row r="2116" spans="1:19" ht="14.25">
      <c r="A2116" s="275"/>
      <c r="B2116" s="864"/>
      <c r="C2116" s="884"/>
      <c r="D2116" s="865"/>
      <c r="E2116" s="895"/>
      <c r="F2116" s="867" t="s">
        <v>1258</v>
      </c>
      <c r="G2116" s="909" t="s">
        <v>170</v>
      </c>
      <c r="H2116" s="910" t="s">
        <v>170</v>
      </c>
      <c r="I2116" s="909" t="s">
        <v>176</v>
      </c>
      <c r="J2116" s="932" t="s">
        <v>172</v>
      </c>
      <c r="K2116" s="962" t="s">
        <v>173</v>
      </c>
      <c r="L2116" s="932" t="s">
        <v>1524</v>
      </c>
      <c r="M2116" s="920" t="s">
        <v>1524</v>
      </c>
      <c r="N2116" s="939">
        <v>0</v>
      </c>
      <c r="O2116" s="939">
        <v>0</v>
      </c>
      <c r="P2116" s="939"/>
      <c r="Q2116" s="1053">
        <v>0</v>
      </c>
      <c r="R2116" s="866"/>
      <c r="S2116" s="952"/>
    </row>
    <row r="2117" spans="1:19" ht="14.25">
      <c r="A2117" s="275"/>
      <c r="B2117" s="864"/>
      <c r="C2117" s="884"/>
      <c r="D2117" s="865"/>
      <c r="E2117" s="896"/>
      <c r="F2117" s="865"/>
      <c r="G2117" s="911"/>
      <c r="H2117" s="910"/>
      <c r="I2117" s="911"/>
      <c r="J2117" s="932"/>
      <c r="K2117" s="963"/>
      <c r="L2117" s="932"/>
      <c r="M2117" s="921"/>
      <c r="N2117" s="939"/>
      <c r="O2117" s="939"/>
      <c r="P2117" s="939"/>
      <c r="Q2117" s="1053"/>
      <c r="R2117" s="866" t="s">
        <v>178</v>
      </c>
      <c r="S2117" s="952">
        <v>0</v>
      </c>
    </row>
    <row r="2118" spans="1:19" ht="15">
      <c r="A2118" s="275"/>
      <c r="B2118" s="864"/>
      <c r="C2118" s="884"/>
      <c r="D2118" s="865"/>
      <c r="E2118" s="897" t="s">
        <v>1884</v>
      </c>
      <c r="F2118" s="868"/>
      <c r="G2118" s="912"/>
      <c r="H2118" s="912"/>
      <c r="I2118" s="912"/>
      <c r="J2118" s="933"/>
      <c r="K2118" s="964"/>
      <c r="L2118" s="933"/>
      <c r="M2118" s="922"/>
      <c r="N2118" s="940">
        <v>0</v>
      </c>
      <c r="O2118" s="940">
        <v>0</v>
      </c>
      <c r="P2118" s="940">
        <v>0</v>
      </c>
      <c r="Q2118" s="1054">
        <v>0</v>
      </c>
      <c r="R2118" s="869"/>
      <c r="S2118" s="951"/>
    </row>
    <row r="2119" spans="1:19" ht="14.25">
      <c r="A2119" s="275"/>
      <c r="B2119" s="864"/>
      <c r="C2119" s="884"/>
      <c r="D2119" s="865"/>
      <c r="E2119" s="898" t="s">
        <v>1885</v>
      </c>
      <c r="F2119" s="867" t="s">
        <v>1523</v>
      </c>
      <c r="G2119" s="909" t="s">
        <v>170</v>
      </c>
      <c r="H2119" s="910" t="s">
        <v>170</v>
      </c>
      <c r="I2119" s="909" t="s">
        <v>176</v>
      </c>
      <c r="J2119" s="932" t="s">
        <v>172</v>
      </c>
      <c r="K2119" s="962" t="s">
        <v>173</v>
      </c>
      <c r="L2119" s="932" t="s">
        <v>1524</v>
      </c>
      <c r="M2119" s="920" t="s">
        <v>1525</v>
      </c>
      <c r="N2119" s="939">
        <v>0</v>
      </c>
      <c r="O2119" s="939">
        <v>0</v>
      </c>
      <c r="P2119" s="939"/>
      <c r="Q2119" s="1053">
        <v>0</v>
      </c>
      <c r="R2119" s="866"/>
      <c r="S2119" s="952"/>
    </row>
    <row r="2120" spans="1:19" ht="14.25">
      <c r="A2120" s="275"/>
      <c r="B2120" s="864"/>
      <c r="C2120" s="884"/>
      <c r="D2120" s="865"/>
      <c r="E2120" s="895"/>
      <c r="F2120" s="865"/>
      <c r="G2120" s="909"/>
      <c r="H2120" s="910"/>
      <c r="I2120" s="909"/>
      <c r="J2120" s="932"/>
      <c r="K2120" s="962"/>
      <c r="L2120" s="932"/>
      <c r="M2120" s="920"/>
      <c r="N2120" s="939"/>
      <c r="O2120" s="939"/>
      <c r="P2120" s="939"/>
      <c r="Q2120" s="1053"/>
      <c r="R2120" s="866" t="s">
        <v>178</v>
      </c>
      <c r="S2120" s="952">
        <v>0</v>
      </c>
    </row>
    <row r="2121" spans="1:19" ht="14.25">
      <c r="A2121" s="275"/>
      <c r="B2121" s="864"/>
      <c r="C2121" s="884"/>
      <c r="D2121" s="865"/>
      <c r="E2121" s="895"/>
      <c r="F2121" s="867" t="s">
        <v>1526</v>
      </c>
      <c r="G2121" s="909" t="s">
        <v>170</v>
      </c>
      <c r="H2121" s="910" t="s">
        <v>170</v>
      </c>
      <c r="I2121" s="909" t="s">
        <v>176</v>
      </c>
      <c r="J2121" s="932" t="s">
        <v>172</v>
      </c>
      <c r="K2121" s="962" t="s">
        <v>173</v>
      </c>
      <c r="L2121" s="932" t="s">
        <v>1524</v>
      </c>
      <c r="M2121" s="920" t="s">
        <v>1525</v>
      </c>
      <c r="N2121" s="939">
        <v>0</v>
      </c>
      <c r="O2121" s="939">
        <v>0</v>
      </c>
      <c r="P2121" s="939"/>
      <c r="Q2121" s="1053">
        <v>0</v>
      </c>
      <c r="R2121" s="866"/>
      <c r="S2121" s="952"/>
    </row>
    <row r="2122" spans="1:19" ht="14.25">
      <c r="A2122" s="275"/>
      <c r="B2122" s="864"/>
      <c r="C2122" s="884"/>
      <c r="D2122" s="865"/>
      <c r="E2122" s="896"/>
      <c r="F2122" s="865"/>
      <c r="G2122" s="911"/>
      <c r="H2122" s="910"/>
      <c r="I2122" s="911"/>
      <c r="J2122" s="932"/>
      <c r="K2122" s="963"/>
      <c r="L2122" s="932"/>
      <c r="M2122" s="921"/>
      <c r="N2122" s="939"/>
      <c r="O2122" s="939"/>
      <c r="P2122" s="939"/>
      <c r="Q2122" s="1053"/>
      <c r="R2122" s="866" t="s">
        <v>178</v>
      </c>
      <c r="S2122" s="952">
        <v>0</v>
      </c>
    </row>
    <row r="2123" spans="1:19" ht="15">
      <c r="A2123" s="275"/>
      <c r="B2123" s="864"/>
      <c r="C2123" s="884"/>
      <c r="D2123" s="865"/>
      <c r="E2123" s="897" t="s">
        <v>1886</v>
      </c>
      <c r="F2123" s="868"/>
      <c r="G2123" s="912"/>
      <c r="H2123" s="912"/>
      <c r="I2123" s="912"/>
      <c r="J2123" s="933"/>
      <c r="K2123" s="964"/>
      <c r="L2123" s="933"/>
      <c r="M2123" s="922"/>
      <c r="N2123" s="940">
        <v>0</v>
      </c>
      <c r="O2123" s="940">
        <v>0</v>
      </c>
      <c r="P2123" s="940">
        <v>0</v>
      </c>
      <c r="Q2123" s="1054">
        <v>0</v>
      </c>
      <c r="R2123" s="869"/>
      <c r="S2123" s="951"/>
    </row>
    <row r="2124" spans="1:19" ht="15">
      <c r="A2124" s="275"/>
      <c r="B2124" s="864"/>
      <c r="C2124" s="884"/>
      <c r="D2124" s="892" t="s">
        <v>191</v>
      </c>
      <c r="E2124" s="899"/>
      <c r="F2124" s="865"/>
      <c r="G2124" s="910"/>
      <c r="H2124" s="910"/>
      <c r="I2124" s="910"/>
      <c r="J2124" s="932"/>
      <c r="K2124" s="965"/>
      <c r="L2124" s="932"/>
      <c r="M2124" s="923"/>
      <c r="N2124" s="939">
        <v>38.699999999999996</v>
      </c>
      <c r="O2124" s="939">
        <v>32.839000000000006</v>
      </c>
      <c r="P2124" s="939"/>
      <c r="Q2124" s="1053">
        <v>233509.34099999999</v>
      </c>
      <c r="R2124" s="866"/>
      <c r="S2124" s="952"/>
    </row>
    <row r="2125" spans="1:19" ht="14.25">
      <c r="A2125" s="275"/>
      <c r="B2125" s="864"/>
      <c r="C2125" s="884"/>
      <c r="D2125" s="867" t="s">
        <v>192</v>
      </c>
      <c r="E2125" s="900" t="s">
        <v>1549</v>
      </c>
      <c r="F2125" s="867" t="s">
        <v>1550</v>
      </c>
      <c r="G2125" s="911" t="s">
        <v>194</v>
      </c>
      <c r="H2125" s="910" t="s">
        <v>194</v>
      </c>
      <c r="I2125" s="911" t="s">
        <v>176</v>
      </c>
      <c r="J2125" s="932" t="s">
        <v>172</v>
      </c>
      <c r="K2125" s="963" t="s">
        <v>173</v>
      </c>
      <c r="L2125" s="932" t="s">
        <v>1524</v>
      </c>
      <c r="M2125" s="921" t="s">
        <v>1525</v>
      </c>
      <c r="N2125" s="939">
        <v>0</v>
      </c>
      <c r="O2125" s="939">
        <v>0</v>
      </c>
      <c r="P2125" s="939"/>
      <c r="Q2125" s="1053">
        <v>0</v>
      </c>
      <c r="R2125" s="866"/>
      <c r="S2125" s="952"/>
    </row>
    <row r="2126" spans="1:19" ht="15">
      <c r="A2126" s="275"/>
      <c r="B2126" s="864"/>
      <c r="C2126" s="884"/>
      <c r="D2126" s="865"/>
      <c r="E2126" s="897" t="s">
        <v>1551</v>
      </c>
      <c r="F2126" s="868"/>
      <c r="G2126" s="912"/>
      <c r="H2126" s="912"/>
      <c r="I2126" s="912"/>
      <c r="J2126" s="933"/>
      <c r="K2126" s="964"/>
      <c r="L2126" s="933"/>
      <c r="M2126" s="922"/>
      <c r="N2126" s="940">
        <v>0</v>
      </c>
      <c r="O2126" s="940">
        <v>0</v>
      </c>
      <c r="P2126" s="940">
        <v>0</v>
      </c>
      <c r="Q2126" s="1054">
        <v>0</v>
      </c>
      <c r="R2126" s="869"/>
      <c r="S2126" s="951"/>
    </row>
    <row r="2127" spans="1:19" ht="14.25">
      <c r="A2127" s="275"/>
      <c r="B2127" s="864"/>
      <c r="C2127" s="884"/>
      <c r="D2127" s="865"/>
      <c r="E2127" s="898" t="s">
        <v>1552</v>
      </c>
      <c r="F2127" s="867" t="s">
        <v>1550</v>
      </c>
      <c r="G2127" s="909" t="s">
        <v>194</v>
      </c>
      <c r="H2127" s="910" t="s">
        <v>194</v>
      </c>
      <c r="I2127" s="909" t="s">
        <v>176</v>
      </c>
      <c r="J2127" s="932" t="s">
        <v>172</v>
      </c>
      <c r="K2127" s="962" t="s">
        <v>173</v>
      </c>
      <c r="L2127" s="932" t="s">
        <v>1537</v>
      </c>
      <c r="M2127" s="920" t="s">
        <v>1553</v>
      </c>
      <c r="N2127" s="939">
        <v>0.08</v>
      </c>
      <c r="O2127" s="939">
        <v>0</v>
      </c>
      <c r="P2127" s="939"/>
      <c r="Q2127" s="1053">
        <v>0</v>
      </c>
      <c r="R2127" s="866"/>
      <c r="S2127" s="952"/>
    </row>
    <row r="2128" spans="1:19" ht="14.25">
      <c r="A2128" s="275"/>
      <c r="B2128" s="864"/>
      <c r="C2128" s="884"/>
      <c r="D2128" s="865"/>
      <c r="E2128" s="896"/>
      <c r="F2128" s="867" t="s">
        <v>1554</v>
      </c>
      <c r="G2128" s="911" t="s">
        <v>194</v>
      </c>
      <c r="H2128" s="910" t="s">
        <v>194</v>
      </c>
      <c r="I2128" s="911" t="s">
        <v>176</v>
      </c>
      <c r="J2128" s="932" t="s">
        <v>172</v>
      </c>
      <c r="K2128" s="963" t="s">
        <v>173</v>
      </c>
      <c r="L2128" s="932" t="s">
        <v>1537</v>
      </c>
      <c r="M2128" s="921" t="s">
        <v>1553</v>
      </c>
      <c r="N2128" s="939">
        <v>0.08</v>
      </c>
      <c r="O2128" s="939">
        <v>0</v>
      </c>
      <c r="P2128" s="939"/>
      <c r="Q2128" s="1053">
        <v>0</v>
      </c>
      <c r="R2128" s="866"/>
      <c r="S2128" s="952"/>
    </row>
    <row r="2129" spans="1:19" ht="15">
      <c r="A2129" s="275"/>
      <c r="B2129" s="864"/>
      <c r="C2129" s="884"/>
      <c r="D2129" s="865"/>
      <c r="E2129" s="897" t="s">
        <v>1555</v>
      </c>
      <c r="F2129" s="868"/>
      <c r="G2129" s="912"/>
      <c r="H2129" s="912"/>
      <c r="I2129" s="912"/>
      <c r="J2129" s="933"/>
      <c r="K2129" s="964"/>
      <c r="L2129" s="933"/>
      <c r="M2129" s="922"/>
      <c r="N2129" s="940">
        <v>0.15999999999999995</v>
      </c>
      <c r="O2129" s="940">
        <v>0</v>
      </c>
      <c r="P2129" s="940">
        <v>0</v>
      </c>
      <c r="Q2129" s="1054">
        <v>0</v>
      </c>
      <c r="R2129" s="869"/>
      <c r="S2129" s="951"/>
    </row>
    <row r="2130" spans="1:19" ht="14.25">
      <c r="A2130" s="275"/>
      <c r="B2130" s="864"/>
      <c r="C2130" s="884"/>
      <c r="D2130" s="865"/>
      <c r="E2130" s="898" t="s">
        <v>1556</v>
      </c>
      <c r="F2130" s="867" t="s">
        <v>1550</v>
      </c>
      <c r="G2130" s="909" t="s">
        <v>194</v>
      </c>
      <c r="H2130" s="910" t="s">
        <v>194</v>
      </c>
      <c r="I2130" s="909" t="s">
        <v>176</v>
      </c>
      <c r="J2130" s="932" t="s">
        <v>172</v>
      </c>
      <c r="K2130" s="962" t="s">
        <v>173</v>
      </c>
      <c r="L2130" s="932" t="s">
        <v>1524</v>
      </c>
      <c r="M2130" s="920" t="s">
        <v>1524</v>
      </c>
      <c r="N2130" s="939">
        <v>7.0000000000000007E-2</v>
      </c>
      <c r="O2130" s="939">
        <v>0</v>
      </c>
      <c r="P2130" s="939"/>
      <c r="Q2130" s="1053">
        <v>0</v>
      </c>
      <c r="R2130" s="866"/>
      <c r="S2130" s="952"/>
    </row>
    <row r="2131" spans="1:19" ht="14.25">
      <c r="A2131" s="275"/>
      <c r="B2131" s="864"/>
      <c r="C2131" s="884"/>
      <c r="D2131" s="865"/>
      <c r="E2131" s="896"/>
      <c r="F2131" s="867" t="s">
        <v>1554</v>
      </c>
      <c r="G2131" s="911" t="s">
        <v>194</v>
      </c>
      <c r="H2131" s="910" t="s">
        <v>194</v>
      </c>
      <c r="I2131" s="911" t="s">
        <v>176</v>
      </c>
      <c r="J2131" s="932" t="s">
        <v>172</v>
      </c>
      <c r="K2131" s="963" t="s">
        <v>173</v>
      </c>
      <c r="L2131" s="932" t="s">
        <v>1524</v>
      </c>
      <c r="M2131" s="921" t="s">
        <v>1524</v>
      </c>
      <c r="N2131" s="939">
        <v>7.0000000000000007E-2</v>
      </c>
      <c r="O2131" s="939">
        <v>0</v>
      </c>
      <c r="P2131" s="939"/>
      <c r="Q2131" s="1053">
        <v>0</v>
      </c>
      <c r="R2131" s="866"/>
      <c r="S2131" s="952"/>
    </row>
    <row r="2132" spans="1:19" ht="15">
      <c r="A2132" s="275"/>
      <c r="B2132" s="864"/>
      <c r="C2132" s="884"/>
      <c r="D2132" s="865"/>
      <c r="E2132" s="897" t="s">
        <v>1557</v>
      </c>
      <c r="F2132" s="868"/>
      <c r="G2132" s="912"/>
      <c r="H2132" s="912"/>
      <c r="I2132" s="912"/>
      <c r="J2132" s="933"/>
      <c r="K2132" s="964"/>
      <c r="L2132" s="933"/>
      <c r="M2132" s="922"/>
      <c r="N2132" s="940">
        <v>0.13999999999999996</v>
      </c>
      <c r="O2132" s="940">
        <v>0</v>
      </c>
      <c r="P2132" s="940">
        <v>0</v>
      </c>
      <c r="Q2132" s="1054">
        <v>0</v>
      </c>
      <c r="R2132" s="869"/>
      <c r="S2132" s="951"/>
    </row>
    <row r="2133" spans="1:19" ht="14.25">
      <c r="A2133" s="275"/>
      <c r="B2133" s="864"/>
      <c r="C2133" s="884"/>
      <c r="D2133" s="865"/>
      <c r="E2133" s="898" t="s">
        <v>1558</v>
      </c>
      <c r="F2133" s="867" t="s">
        <v>1559</v>
      </c>
      <c r="G2133" s="909" t="s">
        <v>194</v>
      </c>
      <c r="H2133" s="910" t="s">
        <v>194</v>
      </c>
      <c r="I2133" s="909" t="s">
        <v>176</v>
      </c>
      <c r="J2133" s="932" t="s">
        <v>172</v>
      </c>
      <c r="K2133" s="962" t="s">
        <v>173</v>
      </c>
      <c r="L2133" s="932" t="s">
        <v>1560</v>
      </c>
      <c r="M2133" s="920" t="s">
        <v>1560</v>
      </c>
      <c r="N2133" s="939">
        <v>0.83000000000000018</v>
      </c>
      <c r="O2133" s="939">
        <v>0.79999999999999993</v>
      </c>
      <c r="P2133" s="939"/>
      <c r="Q2133" s="1053">
        <v>5063.8540000000003</v>
      </c>
      <c r="R2133" s="866"/>
      <c r="S2133" s="952"/>
    </row>
    <row r="2134" spans="1:19" ht="14.25">
      <c r="A2134" s="275"/>
      <c r="B2134" s="864"/>
      <c r="C2134" s="884"/>
      <c r="D2134" s="865"/>
      <c r="E2134" s="896"/>
      <c r="F2134" s="867" t="s">
        <v>1561</v>
      </c>
      <c r="G2134" s="911" t="s">
        <v>194</v>
      </c>
      <c r="H2134" s="910" t="s">
        <v>194</v>
      </c>
      <c r="I2134" s="911" t="s">
        <v>176</v>
      </c>
      <c r="J2134" s="932" t="s">
        <v>172</v>
      </c>
      <c r="K2134" s="963" t="s">
        <v>173</v>
      </c>
      <c r="L2134" s="932" t="s">
        <v>1560</v>
      </c>
      <c r="M2134" s="921" t="s">
        <v>1560</v>
      </c>
      <c r="N2134" s="939">
        <v>0.83000000000000018</v>
      </c>
      <c r="O2134" s="939">
        <v>0.79999999999999993</v>
      </c>
      <c r="P2134" s="939"/>
      <c r="Q2134" s="1053">
        <v>5021.851999999999</v>
      </c>
      <c r="R2134" s="866"/>
      <c r="S2134" s="952"/>
    </row>
    <row r="2135" spans="1:19" ht="15">
      <c r="A2135" s="275"/>
      <c r="B2135" s="864"/>
      <c r="C2135" s="884"/>
      <c r="D2135" s="865"/>
      <c r="E2135" s="897" t="s">
        <v>1562</v>
      </c>
      <c r="F2135" s="868"/>
      <c r="G2135" s="912"/>
      <c r="H2135" s="912"/>
      <c r="I2135" s="912"/>
      <c r="J2135" s="933"/>
      <c r="K2135" s="964"/>
      <c r="L2135" s="933"/>
      <c r="M2135" s="922"/>
      <c r="N2135" s="940">
        <v>1.6599999999999997</v>
      </c>
      <c r="O2135" s="940">
        <v>1.5999999999999999</v>
      </c>
      <c r="P2135" s="940">
        <v>1.4590000000000001</v>
      </c>
      <c r="Q2135" s="1054">
        <v>10085.706000000002</v>
      </c>
      <c r="R2135" s="869"/>
      <c r="S2135" s="951"/>
    </row>
    <row r="2136" spans="1:19" ht="14.25">
      <c r="A2136" s="275"/>
      <c r="B2136" s="864"/>
      <c r="C2136" s="884"/>
      <c r="D2136" s="865"/>
      <c r="E2136" s="898" t="s">
        <v>1563</v>
      </c>
      <c r="F2136" s="867" t="s">
        <v>1550</v>
      </c>
      <c r="G2136" s="909" t="s">
        <v>194</v>
      </c>
      <c r="H2136" s="910" t="s">
        <v>194</v>
      </c>
      <c r="I2136" s="909" t="s">
        <v>176</v>
      </c>
      <c r="J2136" s="932" t="s">
        <v>172</v>
      </c>
      <c r="K2136" s="962" t="s">
        <v>173</v>
      </c>
      <c r="L2136" s="932" t="s">
        <v>1537</v>
      </c>
      <c r="M2136" s="920" t="s">
        <v>1542</v>
      </c>
      <c r="N2136" s="939">
        <v>0</v>
      </c>
      <c r="O2136" s="939">
        <v>0</v>
      </c>
      <c r="P2136" s="939"/>
      <c r="Q2136" s="1053">
        <v>0</v>
      </c>
      <c r="R2136" s="866"/>
      <c r="S2136" s="952"/>
    </row>
    <row r="2137" spans="1:19" ht="14.25">
      <c r="A2137" s="275"/>
      <c r="B2137" s="864"/>
      <c r="C2137" s="884"/>
      <c r="D2137" s="865"/>
      <c r="E2137" s="896"/>
      <c r="F2137" s="867" t="s">
        <v>1554</v>
      </c>
      <c r="G2137" s="911" t="s">
        <v>194</v>
      </c>
      <c r="H2137" s="910" t="s">
        <v>194</v>
      </c>
      <c r="I2137" s="911" t="s">
        <v>176</v>
      </c>
      <c r="J2137" s="932" t="s">
        <v>172</v>
      </c>
      <c r="K2137" s="963" t="s">
        <v>173</v>
      </c>
      <c r="L2137" s="932" t="s">
        <v>1537</v>
      </c>
      <c r="M2137" s="921" t="s">
        <v>1542</v>
      </c>
      <c r="N2137" s="939">
        <v>0</v>
      </c>
      <c r="O2137" s="939">
        <v>0</v>
      </c>
      <c r="P2137" s="939"/>
      <c r="Q2137" s="1053">
        <v>0</v>
      </c>
      <c r="R2137" s="866"/>
      <c r="S2137" s="952"/>
    </row>
    <row r="2138" spans="1:19" ht="15">
      <c r="A2138" s="275"/>
      <c r="B2138" s="864"/>
      <c r="C2138" s="884"/>
      <c r="D2138" s="865"/>
      <c r="E2138" s="897" t="s">
        <v>1564</v>
      </c>
      <c r="F2138" s="868"/>
      <c r="G2138" s="912"/>
      <c r="H2138" s="912"/>
      <c r="I2138" s="912"/>
      <c r="J2138" s="933"/>
      <c r="K2138" s="964"/>
      <c r="L2138" s="933"/>
      <c r="M2138" s="922"/>
      <c r="N2138" s="940">
        <v>0</v>
      </c>
      <c r="O2138" s="940">
        <v>0</v>
      </c>
      <c r="P2138" s="940">
        <v>0</v>
      </c>
      <c r="Q2138" s="1054">
        <v>0</v>
      </c>
      <c r="R2138" s="869"/>
      <c r="S2138" s="951"/>
    </row>
    <row r="2139" spans="1:19" ht="14.25">
      <c r="A2139" s="275"/>
      <c r="B2139" s="864"/>
      <c r="C2139" s="884"/>
      <c r="D2139" s="865"/>
      <c r="E2139" s="898" t="s">
        <v>1565</v>
      </c>
      <c r="F2139" s="867" t="s">
        <v>460</v>
      </c>
      <c r="G2139" s="909" t="s">
        <v>194</v>
      </c>
      <c r="H2139" s="910" t="s">
        <v>194</v>
      </c>
      <c r="I2139" s="909" t="s">
        <v>176</v>
      </c>
      <c r="J2139" s="932" t="s">
        <v>172</v>
      </c>
      <c r="K2139" s="962" t="s">
        <v>173</v>
      </c>
      <c r="L2139" s="932" t="s">
        <v>1560</v>
      </c>
      <c r="M2139" s="920" t="s">
        <v>1560</v>
      </c>
      <c r="N2139" s="939">
        <v>0.26</v>
      </c>
      <c r="O2139" s="939">
        <v>0.19999999999999998</v>
      </c>
      <c r="P2139" s="939"/>
      <c r="Q2139" s="1053">
        <v>710.33400000000006</v>
      </c>
      <c r="R2139" s="866"/>
      <c r="S2139" s="952"/>
    </row>
    <row r="2140" spans="1:19" ht="14.25">
      <c r="A2140" s="275"/>
      <c r="B2140" s="864"/>
      <c r="C2140" s="884"/>
      <c r="D2140" s="865"/>
      <c r="E2140" s="896"/>
      <c r="F2140" s="867" t="s">
        <v>1566</v>
      </c>
      <c r="G2140" s="911" t="s">
        <v>194</v>
      </c>
      <c r="H2140" s="910" t="s">
        <v>194</v>
      </c>
      <c r="I2140" s="911" t="s">
        <v>176</v>
      </c>
      <c r="J2140" s="932" t="s">
        <v>172</v>
      </c>
      <c r="K2140" s="963" t="s">
        <v>173</v>
      </c>
      <c r="L2140" s="932" t="s">
        <v>1560</v>
      </c>
      <c r="M2140" s="921" t="s">
        <v>1560</v>
      </c>
      <c r="N2140" s="939">
        <v>0.24599999999999997</v>
      </c>
      <c r="O2140" s="939">
        <v>0.19999999999999998</v>
      </c>
      <c r="P2140" s="939"/>
      <c r="Q2140" s="1053">
        <v>1189.4010000000001</v>
      </c>
      <c r="R2140" s="866"/>
      <c r="S2140" s="952"/>
    </row>
    <row r="2141" spans="1:19" ht="15">
      <c r="A2141" s="275"/>
      <c r="B2141" s="864"/>
      <c r="C2141" s="884"/>
      <c r="D2141" s="865"/>
      <c r="E2141" s="897" t="s">
        <v>1567</v>
      </c>
      <c r="F2141" s="868"/>
      <c r="G2141" s="912"/>
      <c r="H2141" s="912"/>
      <c r="I2141" s="912"/>
      <c r="J2141" s="933"/>
      <c r="K2141" s="964"/>
      <c r="L2141" s="933"/>
      <c r="M2141" s="922"/>
      <c r="N2141" s="940">
        <v>0.50600000000000023</v>
      </c>
      <c r="O2141" s="940">
        <v>0.39999999999999997</v>
      </c>
      <c r="P2141" s="940">
        <v>9.7000000000000003E-2</v>
      </c>
      <c r="Q2141" s="1054">
        <v>1899.7350000000004</v>
      </c>
      <c r="R2141" s="869"/>
      <c r="S2141" s="951"/>
    </row>
    <row r="2142" spans="1:19" ht="15">
      <c r="A2142" s="275"/>
      <c r="B2142" s="864"/>
      <c r="C2142" s="886"/>
      <c r="D2142" s="892" t="s">
        <v>204</v>
      </c>
      <c r="E2142" s="899"/>
      <c r="F2142" s="865"/>
      <c r="G2142" s="910"/>
      <c r="H2142" s="910"/>
      <c r="I2142" s="910"/>
      <c r="J2142" s="932"/>
      <c r="K2142" s="965"/>
      <c r="L2142" s="932"/>
      <c r="M2142" s="923"/>
      <c r="N2142" s="939">
        <v>2.4660000000000002</v>
      </c>
      <c r="O2142" s="939">
        <v>1.9999999999999984</v>
      </c>
      <c r="P2142" s="939"/>
      <c r="Q2142" s="1053">
        <v>11985.441000000004</v>
      </c>
      <c r="R2142" s="866"/>
      <c r="S2142" s="952"/>
    </row>
    <row r="2143" spans="1:19" ht="15">
      <c r="A2143" s="275"/>
      <c r="B2143" s="864"/>
      <c r="C2143" s="883" t="s">
        <v>1568</v>
      </c>
      <c r="D2143" s="868"/>
      <c r="E2143" s="901"/>
      <c r="F2143" s="868"/>
      <c r="G2143" s="912"/>
      <c r="H2143" s="912"/>
      <c r="I2143" s="912"/>
      <c r="J2143" s="933"/>
      <c r="K2143" s="964"/>
      <c r="L2143" s="933"/>
      <c r="M2143" s="922"/>
      <c r="N2143" s="940">
        <v>41.166000000000089</v>
      </c>
      <c r="O2143" s="940">
        <v>34.839000000000063</v>
      </c>
      <c r="P2143" s="940"/>
      <c r="Q2143" s="1054">
        <v>245494.78199999998</v>
      </c>
      <c r="R2143" s="869"/>
      <c r="S2143" s="951"/>
    </row>
    <row r="2144" spans="1:19" ht="14.25">
      <c r="A2144" s="275"/>
      <c r="B2144" s="864"/>
      <c r="C2144" s="884" t="s">
        <v>2027</v>
      </c>
      <c r="D2144" s="867" t="s">
        <v>167</v>
      </c>
      <c r="E2144" s="898" t="s">
        <v>1824</v>
      </c>
      <c r="F2144" s="867" t="s">
        <v>2028</v>
      </c>
      <c r="G2144" s="909" t="s">
        <v>237</v>
      </c>
      <c r="H2144" s="910" t="s">
        <v>237</v>
      </c>
      <c r="I2144" s="909" t="s">
        <v>176</v>
      </c>
      <c r="J2144" s="932" t="s">
        <v>238</v>
      </c>
      <c r="K2144" s="962" t="s">
        <v>177</v>
      </c>
      <c r="L2144" s="932" t="s">
        <v>1517</v>
      </c>
      <c r="M2144" s="920" t="s">
        <v>1569</v>
      </c>
      <c r="N2144" s="939">
        <v>51.389999999999993</v>
      </c>
      <c r="O2144" s="939">
        <v>50.767999999999994</v>
      </c>
      <c r="P2144" s="939"/>
      <c r="Q2144" s="1053">
        <v>13214.06</v>
      </c>
      <c r="R2144" s="866"/>
      <c r="S2144" s="952"/>
    </row>
    <row r="2145" spans="1:19" ht="14.25">
      <c r="A2145" s="275"/>
      <c r="B2145" s="864"/>
      <c r="C2145" s="884"/>
      <c r="D2145" s="865"/>
      <c r="E2145" s="896"/>
      <c r="F2145" s="865"/>
      <c r="G2145" s="911"/>
      <c r="H2145" s="910"/>
      <c r="I2145" s="911"/>
      <c r="J2145" s="932"/>
      <c r="K2145" s="963"/>
      <c r="L2145" s="932"/>
      <c r="M2145" s="921"/>
      <c r="N2145" s="939"/>
      <c r="O2145" s="939"/>
      <c r="P2145" s="939"/>
      <c r="Q2145" s="1053"/>
      <c r="R2145" s="866" t="s">
        <v>649</v>
      </c>
      <c r="S2145" s="952">
        <v>3522806.57</v>
      </c>
    </row>
    <row r="2146" spans="1:19" ht="15">
      <c r="A2146" s="275"/>
      <c r="B2146" s="864"/>
      <c r="C2146" s="884"/>
      <c r="D2146" s="865"/>
      <c r="E2146" s="897" t="s">
        <v>1825</v>
      </c>
      <c r="F2146" s="868"/>
      <c r="G2146" s="912"/>
      <c r="H2146" s="912"/>
      <c r="I2146" s="912"/>
      <c r="J2146" s="933"/>
      <c r="K2146" s="964"/>
      <c r="L2146" s="933"/>
      <c r="M2146" s="922"/>
      <c r="N2146" s="940">
        <v>51.389999999999993</v>
      </c>
      <c r="O2146" s="940">
        <v>50.767999999999994</v>
      </c>
      <c r="P2146" s="940">
        <v>51.709000000000003</v>
      </c>
      <c r="Q2146" s="1054">
        <v>13214.06</v>
      </c>
      <c r="R2146" s="869"/>
      <c r="S2146" s="951"/>
    </row>
    <row r="2147" spans="1:19" ht="14.25">
      <c r="A2147" s="276"/>
      <c r="B2147" s="864"/>
      <c r="C2147" s="884"/>
      <c r="D2147" s="865"/>
      <c r="E2147" s="898" t="s">
        <v>1570</v>
      </c>
      <c r="F2147" s="867" t="s">
        <v>1571</v>
      </c>
      <c r="G2147" s="909" t="s">
        <v>237</v>
      </c>
      <c r="H2147" s="910" t="s">
        <v>237</v>
      </c>
      <c r="I2147" s="909" t="s">
        <v>176</v>
      </c>
      <c r="J2147" s="932" t="s">
        <v>238</v>
      </c>
      <c r="K2147" s="962" t="s">
        <v>173</v>
      </c>
      <c r="L2147" s="932" t="s">
        <v>1517</v>
      </c>
      <c r="M2147" s="920" t="s">
        <v>1569</v>
      </c>
      <c r="N2147" s="939">
        <v>101.29999999999997</v>
      </c>
      <c r="O2147" s="939">
        <v>105.94700000000002</v>
      </c>
      <c r="P2147" s="939"/>
      <c r="Q2147" s="1053">
        <v>473467.11</v>
      </c>
      <c r="R2147" s="866"/>
      <c r="S2147" s="952"/>
    </row>
    <row r="2148" spans="1:19" ht="14.25">
      <c r="A2148" s="275"/>
      <c r="B2148" s="864"/>
      <c r="C2148" s="884"/>
      <c r="D2148" s="865"/>
      <c r="E2148" s="896"/>
      <c r="F2148" s="865"/>
      <c r="G2148" s="911"/>
      <c r="H2148" s="910"/>
      <c r="I2148" s="911"/>
      <c r="J2148" s="932"/>
      <c r="K2148" s="963"/>
      <c r="L2148" s="932"/>
      <c r="M2148" s="921"/>
      <c r="N2148" s="939"/>
      <c r="O2148" s="939"/>
      <c r="P2148" s="939"/>
      <c r="Q2148" s="1053"/>
      <c r="R2148" s="866" t="s">
        <v>649</v>
      </c>
      <c r="S2148" s="952">
        <v>154840498.57999998</v>
      </c>
    </row>
    <row r="2149" spans="1:19" ht="15">
      <c r="A2149" s="275"/>
      <c r="B2149" s="864"/>
      <c r="C2149" s="884"/>
      <c r="D2149" s="865"/>
      <c r="E2149" s="897" t="s">
        <v>1572</v>
      </c>
      <c r="F2149" s="868"/>
      <c r="G2149" s="912"/>
      <c r="H2149" s="912"/>
      <c r="I2149" s="912"/>
      <c r="J2149" s="933"/>
      <c r="K2149" s="964"/>
      <c r="L2149" s="933"/>
      <c r="M2149" s="922"/>
      <c r="N2149" s="940">
        <v>101.29999999999997</v>
      </c>
      <c r="O2149" s="940">
        <v>105.94700000000002</v>
      </c>
      <c r="P2149" s="940">
        <v>103.69</v>
      </c>
      <c r="Q2149" s="1054">
        <v>473467.11</v>
      </c>
      <c r="R2149" s="869"/>
      <c r="S2149" s="951"/>
    </row>
    <row r="2150" spans="1:19" ht="14.25">
      <c r="A2150" s="275"/>
      <c r="B2150" s="864"/>
      <c r="C2150" s="884"/>
      <c r="D2150" s="865"/>
      <c r="E2150" s="898" t="s">
        <v>2199</v>
      </c>
      <c r="F2150" s="867" t="s">
        <v>1573</v>
      </c>
      <c r="G2150" s="909" t="s">
        <v>237</v>
      </c>
      <c r="H2150" s="910" t="s">
        <v>237</v>
      </c>
      <c r="I2150" s="909" t="s">
        <v>176</v>
      </c>
      <c r="J2150" s="932" t="s">
        <v>238</v>
      </c>
      <c r="K2150" s="962" t="s">
        <v>173</v>
      </c>
      <c r="L2150" s="932" t="s">
        <v>1517</v>
      </c>
      <c r="M2150" s="920" t="s">
        <v>1569</v>
      </c>
      <c r="N2150" s="939">
        <v>177.65000000000006</v>
      </c>
      <c r="O2150" s="939">
        <v>187.46200000000002</v>
      </c>
      <c r="P2150" s="939"/>
      <c r="Q2150" s="1053">
        <v>178013.87</v>
      </c>
      <c r="R2150" s="866"/>
      <c r="S2150" s="952"/>
    </row>
    <row r="2151" spans="1:19" ht="14.25">
      <c r="A2151" s="275"/>
      <c r="B2151" s="864"/>
      <c r="C2151" s="884"/>
      <c r="D2151" s="865"/>
      <c r="E2151" s="895"/>
      <c r="F2151" s="865"/>
      <c r="G2151" s="909"/>
      <c r="H2151" s="910"/>
      <c r="I2151" s="909"/>
      <c r="J2151" s="932"/>
      <c r="K2151" s="962"/>
      <c r="L2151" s="932"/>
      <c r="M2151" s="920"/>
      <c r="N2151" s="939"/>
      <c r="O2151" s="939"/>
      <c r="P2151" s="939"/>
      <c r="Q2151" s="1053"/>
      <c r="R2151" s="866" t="s">
        <v>649</v>
      </c>
      <c r="S2151" s="952">
        <v>63797214.080000006</v>
      </c>
    </row>
    <row r="2152" spans="1:19" ht="14.25">
      <c r="A2152" s="275"/>
      <c r="B2152" s="864"/>
      <c r="C2152" s="884"/>
      <c r="D2152" s="865"/>
      <c r="E2152" s="896"/>
      <c r="F2152" s="865"/>
      <c r="G2152" s="911"/>
      <c r="H2152" s="910"/>
      <c r="I2152" s="911"/>
      <c r="J2152" s="932"/>
      <c r="K2152" s="963"/>
      <c r="L2152" s="932"/>
      <c r="M2152" s="921"/>
      <c r="N2152" s="939"/>
      <c r="O2152" s="939"/>
      <c r="P2152" s="939"/>
      <c r="Q2152" s="1053"/>
      <c r="R2152" s="866" t="s">
        <v>178</v>
      </c>
      <c r="S2152" s="952">
        <v>42415</v>
      </c>
    </row>
    <row r="2153" spans="1:19" ht="15">
      <c r="A2153" s="275"/>
      <c r="B2153" s="864"/>
      <c r="C2153" s="884"/>
      <c r="D2153" s="865"/>
      <c r="E2153" s="897" t="s">
        <v>2200</v>
      </c>
      <c r="F2153" s="868"/>
      <c r="G2153" s="912"/>
      <c r="H2153" s="912"/>
      <c r="I2153" s="912"/>
      <c r="J2153" s="933"/>
      <c r="K2153" s="964"/>
      <c r="L2153" s="933"/>
      <c r="M2153" s="922"/>
      <c r="N2153" s="940">
        <v>177.65000000000006</v>
      </c>
      <c r="O2153" s="940">
        <v>187.46200000000002</v>
      </c>
      <c r="P2153" s="940">
        <v>191.06</v>
      </c>
      <c r="Q2153" s="1054">
        <v>178013.87</v>
      </c>
      <c r="R2153" s="869"/>
      <c r="S2153" s="951"/>
    </row>
    <row r="2154" spans="1:19" ht="15">
      <c r="A2154" s="275"/>
      <c r="B2154" s="864"/>
      <c r="C2154" s="886"/>
      <c r="D2154" s="892" t="s">
        <v>191</v>
      </c>
      <c r="E2154" s="899"/>
      <c r="F2154" s="865"/>
      <c r="G2154" s="910"/>
      <c r="H2154" s="910"/>
      <c r="I2154" s="910"/>
      <c r="J2154" s="932"/>
      <c r="K2154" s="965"/>
      <c r="L2154" s="932"/>
      <c r="M2154" s="923"/>
      <c r="N2154" s="939">
        <v>330.34000000000003</v>
      </c>
      <c r="O2154" s="939">
        <v>344.17699999999996</v>
      </c>
      <c r="P2154" s="939"/>
      <c r="Q2154" s="1053">
        <v>664695.0399999998</v>
      </c>
      <c r="R2154" s="866"/>
      <c r="S2154" s="952"/>
    </row>
    <row r="2155" spans="1:19" ht="15">
      <c r="A2155" s="275"/>
      <c r="B2155" s="864"/>
      <c r="C2155" s="883" t="s">
        <v>2029</v>
      </c>
      <c r="D2155" s="868"/>
      <c r="E2155" s="901"/>
      <c r="F2155" s="868"/>
      <c r="G2155" s="912"/>
      <c r="H2155" s="912"/>
      <c r="I2155" s="912"/>
      <c r="J2155" s="933"/>
      <c r="K2155" s="964"/>
      <c r="L2155" s="933"/>
      <c r="M2155" s="922"/>
      <c r="N2155" s="940">
        <v>330.34000000000003</v>
      </c>
      <c r="O2155" s="940">
        <v>344.17699999999996</v>
      </c>
      <c r="P2155" s="940"/>
      <c r="Q2155" s="1054">
        <v>664695.0399999998</v>
      </c>
      <c r="R2155" s="869"/>
      <c r="S2155" s="951"/>
    </row>
    <row r="2156" spans="1:19" ht="14.25">
      <c r="A2156" s="275"/>
      <c r="B2156" s="864"/>
      <c r="C2156" s="884" t="s">
        <v>892</v>
      </c>
      <c r="D2156" s="867" t="s">
        <v>727</v>
      </c>
      <c r="E2156" s="900" t="s">
        <v>1574</v>
      </c>
      <c r="F2156" s="867" t="s">
        <v>219</v>
      </c>
      <c r="G2156" s="911" t="s">
        <v>730</v>
      </c>
      <c r="H2156" s="910" t="s">
        <v>730</v>
      </c>
      <c r="I2156" s="911" t="s">
        <v>176</v>
      </c>
      <c r="J2156" s="932" t="s">
        <v>238</v>
      </c>
      <c r="K2156" s="963" t="s">
        <v>173</v>
      </c>
      <c r="L2156" s="932" t="s">
        <v>1517</v>
      </c>
      <c r="M2156" s="921" t="s">
        <v>1569</v>
      </c>
      <c r="N2156" s="939">
        <v>30</v>
      </c>
      <c r="O2156" s="939">
        <v>30</v>
      </c>
      <c r="P2156" s="939"/>
      <c r="Q2156" s="1053">
        <v>128004.54</v>
      </c>
      <c r="R2156" s="866"/>
      <c r="S2156" s="952"/>
    </row>
    <row r="2157" spans="1:19" ht="15">
      <c r="A2157" s="275"/>
      <c r="B2157" s="864"/>
      <c r="C2157" s="884"/>
      <c r="D2157" s="865"/>
      <c r="E2157" s="897" t="s">
        <v>1575</v>
      </c>
      <c r="F2157" s="868"/>
      <c r="G2157" s="912"/>
      <c r="H2157" s="912"/>
      <c r="I2157" s="912"/>
      <c r="J2157" s="933"/>
      <c r="K2157" s="964"/>
      <c r="L2157" s="933"/>
      <c r="M2157" s="922"/>
      <c r="N2157" s="940">
        <v>30</v>
      </c>
      <c r="O2157" s="940">
        <v>30</v>
      </c>
      <c r="P2157" s="940">
        <v>0</v>
      </c>
      <c r="Q2157" s="1054">
        <v>128004.54</v>
      </c>
      <c r="R2157" s="869"/>
      <c r="S2157" s="951"/>
    </row>
    <row r="2158" spans="1:19" ht="15">
      <c r="A2158" s="275"/>
      <c r="B2158" s="864"/>
      <c r="C2158" s="886"/>
      <c r="D2158" s="892" t="s">
        <v>733</v>
      </c>
      <c r="E2158" s="899"/>
      <c r="F2158" s="865"/>
      <c r="G2158" s="910"/>
      <c r="H2158" s="910"/>
      <c r="I2158" s="910"/>
      <c r="J2158" s="932"/>
      <c r="K2158" s="965"/>
      <c r="L2158" s="932"/>
      <c r="M2158" s="923"/>
      <c r="N2158" s="939">
        <v>30</v>
      </c>
      <c r="O2158" s="939">
        <v>30</v>
      </c>
      <c r="P2158" s="939"/>
      <c r="Q2158" s="1053">
        <v>128004.54</v>
      </c>
      <c r="R2158" s="866"/>
      <c r="S2158" s="952"/>
    </row>
    <row r="2159" spans="1:19" ht="15">
      <c r="A2159" s="275"/>
      <c r="B2159" s="864"/>
      <c r="C2159" s="883" t="s">
        <v>896</v>
      </c>
      <c r="D2159" s="868"/>
      <c r="E2159" s="901"/>
      <c r="F2159" s="868"/>
      <c r="G2159" s="912"/>
      <c r="H2159" s="912"/>
      <c r="I2159" s="912"/>
      <c r="J2159" s="933"/>
      <c r="K2159" s="964"/>
      <c r="L2159" s="933"/>
      <c r="M2159" s="922"/>
      <c r="N2159" s="940">
        <v>30</v>
      </c>
      <c r="O2159" s="940">
        <v>30</v>
      </c>
      <c r="P2159" s="940"/>
      <c r="Q2159" s="1054">
        <v>128004.54</v>
      </c>
      <c r="R2159" s="869"/>
      <c r="S2159" s="951"/>
    </row>
    <row r="2160" spans="1:19" ht="14.25">
      <c r="A2160" s="275"/>
      <c r="B2160" s="864"/>
      <c r="C2160" s="884" t="s">
        <v>1576</v>
      </c>
      <c r="D2160" s="867" t="s">
        <v>167</v>
      </c>
      <c r="E2160" s="900" t="s">
        <v>1577</v>
      </c>
      <c r="F2160" s="867"/>
      <c r="G2160" s="911" t="s">
        <v>170</v>
      </c>
      <c r="H2160" s="910" t="s">
        <v>170</v>
      </c>
      <c r="I2160" s="911" t="s">
        <v>171</v>
      </c>
      <c r="J2160" s="932" t="s">
        <v>172</v>
      </c>
      <c r="K2160" s="963" t="s">
        <v>173</v>
      </c>
      <c r="L2160" s="932" t="s">
        <v>17</v>
      </c>
      <c r="M2160" s="921" t="s">
        <v>17</v>
      </c>
      <c r="N2160" s="939">
        <v>9.0900000000000016</v>
      </c>
      <c r="O2160" s="939">
        <v>7.1000000000000005</v>
      </c>
      <c r="P2160" s="939"/>
      <c r="Q2160" s="1053">
        <v>0</v>
      </c>
      <c r="R2160" s="866"/>
      <c r="S2160" s="952"/>
    </row>
    <row r="2161" spans="1:19" ht="15">
      <c r="A2161" s="275"/>
      <c r="B2161" s="864"/>
      <c r="C2161" s="884"/>
      <c r="D2161" s="865"/>
      <c r="E2161" s="897" t="s">
        <v>1578</v>
      </c>
      <c r="F2161" s="868"/>
      <c r="G2161" s="912"/>
      <c r="H2161" s="912"/>
      <c r="I2161" s="912"/>
      <c r="J2161" s="933"/>
      <c r="K2161" s="964"/>
      <c r="L2161" s="933"/>
      <c r="M2161" s="922"/>
      <c r="N2161" s="940">
        <v>9.0900000000000016</v>
      </c>
      <c r="O2161" s="940">
        <v>7.1000000000000005</v>
      </c>
      <c r="P2161" s="940">
        <v>0</v>
      </c>
      <c r="Q2161" s="1054">
        <v>0</v>
      </c>
      <c r="R2161" s="869"/>
      <c r="S2161" s="951"/>
    </row>
    <row r="2162" spans="1:19" ht="15">
      <c r="A2162" s="275"/>
      <c r="B2162" s="864"/>
      <c r="C2162" s="886"/>
      <c r="D2162" s="892" t="s">
        <v>191</v>
      </c>
      <c r="E2162" s="899"/>
      <c r="F2162" s="865"/>
      <c r="G2162" s="910"/>
      <c r="H2162" s="910"/>
      <c r="I2162" s="910"/>
      <c r="J2162" s="932"/>
      <c r="K2162" s="965"/>
      <c r="L2162" s="932"/>
      <c r="M2162" s="923"/>
      <c r="N2162" s="939">
        <v>9.0900000000000016</v>
      </c>
      <c r="O2162" s="939">
        <v>7.1000000000000005</v>
      </c>
      <c r="P2162" s="939"/>
      <c r="Q2162" s="1053">
        <v>0</v>
      </c>
      <c r="R2162" s="866"/>
      <c r="S2162" s="952"/>
    </row>
    <row r="2163" spans="1:19" ht="15">
      <c r="A2163" s="275"/>
      <c r="B2163" s="864"/>
      <c r="C2163" s="883" t="s">
        <v>1579</v>
      </c>
      <c r="D2163" s="868"/>
      <c r="E2163" s="901"/>
      <c r="F2163" s="868"/>
      <c r="G2163" s="912"/>
      <c r="H2163" s="912"/>
      <c r="I2163" s="912"/>
      <c r="J2163" s="933"/>
      <c r="K2163" s="964"/>
      <c r="L2163" s="933"/>
      <c r="M2163" s="922"/>
      <c r="N2163" s="940">
        <v>9.0900000000000016</v>
      </c>
      <c r="O2163" s="940">
        <v>7.1000000000000005</v>
      </c>
      <c r="P2163" s="940"/>
      <c r="Q2163" s="1054">
        <v>0</v>
      </c>
      <c r="R2163" s="869"/>
      <c r="S2163" s="951"/>
    </row>
    <row r="2164" spans="1:19" ht="14.25">
      <c r="A2164" s="275"/>
      <c r="B2164" s="864"/>
      <c r="C2164" s="884" t="s">
        <v>295</v>
      </c>
      <c r="D2164" s="867" t="s">
        <v>167</v>
      </c>
      <c r="E2164" s="900" t="s">
        <v>1580</v>
      </c>
      <c r="F2164" s="867"/>
      <c r="G2164" s="911" t="s">
        <v>170</v>
      </c>
      <c r="H2164" s="910" t="s">
        <v>170</v>
      </c>
      <c r="I2164" s="911" t="s">
        <v>171</v>
      </c>
      <c r="J2164" s="932" t="s">
        <v>172</v>
      </c>
      <c r="K2164" s="963" t="s">
        <v>173</v>
      </c>
      <c r="L2164" s="932" t="s">
        <v>1545</v>
      </c>
      <c r="M2164" s="921" t="s">
        <v>1545</v>
      </c>
      <c r="N2164" s="939">
        <v>4.9339999999999984</v>
      </c>
      <c r="O2164" s="939">
        <v>4.085</v>
      </c>
      <c r="P2164" s="939"/>
      <c r="Q2164" s="1053">
        <v>0</v>
      </c>
      <c r="R2164" s="866"/>
      <c r="S2164" s="952"/>
    </row>
    <row r="2165" spans="1:19" ht="15">
      <c r="A2165" s="275"/>
      <c r="B2165" s="864"/>
      <c r="C2165" s="884"/>
      <c r="D2165" s="865"/>
      <c r="E2165" s="897" t="s">
        <v>1581</v>
      </c>
      <c r="F2165" s="868"/>
      <c r="G2165" s="912"/>
      <c r="H2165" s="912"/>
      <c r="I2165" s="912"/>
      <c r="J2165" s="933"/>
      <c r="K2165" s="964"/>
      <c r="L2165" s="933"/>
      <c r="M2165" s="922"/>
      <c r="N2165" s="940">
        <v>4.9339999999999984</v>
      </c>
      <c r="O2165" s="940">
        <v>4.085</v>
      </c>
      <c r="P2165" s="940">
        <v>0</v>
      </c>
      <c r="Q2165" s="1054">
        <v>0</v>
      </c>
      <c r="R2165" s="869"/>
      <c r="S2165" s="951"/>
    </row>
    <row r="2166" spans="1:19" ht="15">
      <c r="A2166" s="275"/>
      <c r="B2166" s="864"/>
      <c r="C2166" s="886"/>
      <c r="D2166" s="892" t="s">
        <v>191</v>
      </c>
      <c r="E2166" s="899"/>
      <c r="F2166" s="865"/>
      <c r="G2166" s="910"/>
      <c r="H2166" s="910"/>
      <c r="I2166" s="910"/>
      <c r="J2166" s="932"/>
      <c r="K2166" s="965"/>
      <c r="L2166" s="932"/>
      <c r="M2166" s="923"/>
      <c r="N2166" s="939">
        <v>4.9339999999999984</v>
      </c>
      <c r="O2166" s="939">
        <v>4.085</v>
      </c>
      <c r="P2166" s="939"/>
      <c r="Q2166" s="1053">
        <v>0</v>
      </c>
      <c r="R2166" s="866"/>
      <c r="S2166" s="952"/>
    </row>
    <row r="2167" spans="1:19" ht="15">
      <c r="A2167" s="275"/>
      <c r="B2167" s="864"/>
      <c r="C2167" s="883" t="s">
        <v>299</v>
      </c>
      <c r="D2167" s="868"/>
      <c r="E2167" s="901"/>
      <c r="F2167" s="868"/>
      <c r="G2167" s="912"/>
      <c r="H2167" s="912"/>
      <c r="I2167" s="912"/>
      <c r="J2167" s="933"/>
      <c r="K2167" s="964"/>
      <c r="L2167" s="933"/>
      <c r="M2167" s="922"/>
      <c r="N2167" s="940">
        <v>4.9339999999999984</v>
      </c>
      <c r="O2167" s="940">
        <v>4.085</v>
      </c>
      <c r="P2167" s="940"/>
      <c r="Q2167" s="1054">
        <v>0</v>
      </c>
      <c r="R2167" s="869"/>
      <c r="S2167" s="951"/>
    </row>
    <row r="2168" spans="1:19" ht="14.25">
      <c r="A2168" s="275"/>
      <c r="B2168" s="864"/>
      <c r="C2168" s="884" t="s">
        <v>1585</v>
      </c>
      <c r="D2168" s="867" t="s">
        <v>167</v>
      </c>
      <c r="E2168" s="898" t="s">
        <v>1586</v>
      </c>
      <c r="F2168" s="867"/>
      <c r="G2168" s="909" t="s">
        <v>170</v>
      </c>
      <c r="H2168" s="910" t="s">
        <v>170</v>
      </c>
      <c r="I2168" s="909" t="s">
        <v>171</v>
      </c>
      <c r="J2168" s="932" t="s">
        <v>172</v>
      </c>
      <c r="K2168" s="962" t="s">
        <v>173</v>
      </c>
      <c r="L2168" s="932" t="s">
        <v>1517</v>
      </c>
      <c r="M2168" s="920" t="s">
        <v>1587</v>
      </c>
      <c r="N2168" s="939">
        <v>2.11</v>
      </c>
      <c r="O2168" s="939">
        <v>1.6900000000000002</v>
      </c>
      <c r="P2168" s="939"/>
      <c r="Q2168" s="1053">
        <v>498.73499999999996</v>
      </c>
      <c r="R2168" s="866"/>
      <c r="S2168" s="952"/>
    </row>
    <row r="2169" spans="1:19" ht="14.25">
      <c r="A2169" s="275"/>
      <c r="B2169" s="864"/>
      <c r="C2169" s="884"/>
      <c r="D2169" s="865"/>
      <c r="E2169" s="896"/>
      <c r="F2169" s="865"/>
      <c r="G2169" s="911"/>
      <c r="H2169" s="910"/>
      <c r="I2169" s="911"/>
      <c r="J2169" s="932"/>
      <c r="K2169" s="963"/>
      <c r="L2169" s="932"/>
      <c r="M2169" s="921"/>
      <c r="N2169" s="939"/>
      <c r="O2169" s="939"/>
      <c r="P2169" s="939"/>
      <c r="Q2169" s="1053"/>
      <c r="R2169" s="866" t="s">
        <v>178</v>
      </c>
      <c r="S2169" s="952">
        <v>40896.269999999997</v>
      </c>
    </row>
    <row r="2170" spans="1:19" ht="15">
      <c r="A2170" s="275"/>
      <c r="B2170" s="864"/>
      <c r="C2170" s="884"/>
      <c r="D2170" s="865"/>
      <c r="E2170" s="897" t="s">
        <v>1588</v>
      </c>
      <c r="F2170" s="868"/>
      <c r="G2170" s="912"/>
      <c r="H2170" s="912"/>
      <c r="I2170" s="912"/>
      <c r="J2170" s="933"/>
      <c r="K2170" s="964"/>
      <c r="L2170" s="933"/>
      <c r="M2170" s="922"/>
      <c r="N2170" s="940">
        <v>2.11</v>
      </c>
      <c r="O2170" s="940">
        <v>1.6900000000000002</v>
      </c>
      <c r="P2170" s="940">
        <v>0</v>
      </c>
      <c r="Q2170" s="1054">
        <v>498.73499999999996</v>
      </c>
      <c r="R2170" s="869"/>
      <c r="S2170" s="951"/>
    </row>
    <row r="2171" spans="1:19" ht="15">
      <c r="A2171" s="275"/>
      <c r="B2171" s="864"/>
      <c r="C2171" s="886"/>
      <c r="D2171" s="892" t="s">
        <v>191</v>
      </c>
      <c r="E2171" s="899"/>
      <c r="F2171" s="865"/>
      <c r="G2171" s="910"/>
      <c r="H2171" s="910"/>
      <c r="I2171" s="910"/>
      <c r="J2171" s="932"/>
      <c r="K2171" s="965"/>
      <c r="L2171" s="932"/>
      <c r="M2171" s="923"/>
      <c r="N2171" s="939">
        <v>2.11</v>
      </c>
      <c r="O2171" s="939">
        <v>1.6900000000000002</v>
      </c>
      <c r="P2171" s="939"/>
      <c r="Q2171" s="1053">
        <v>498.73499999999996</v>
      </c>
      <c r="R2171" s="866"/>
      <c r="S2171" s="952"/>
    </row>
    <row r="2172" spans="1:19" ht="15">
      <c r="A2172" s="275"/>
      <c r="B2172" s="864"/>
      <c r="C2172" s="883" t="s">
        <v>1589</v>
      </c>
      <c r="D2172" s="868"/>
      <c r="E2172" s="901"/>
      <c r="F2172" s="868"/>
      <c r="G2172" s="912"/>
      <c r="H2172" s="912"/>
      <c r="I2172" s="912"/>
      <c r="J2172" s="933"/>
      <c r="K2172" s="964"/>
      <c r="L2172" s="933"/>
      <c r="M2172" s="922"/>
      <c r="N2172" s="940">
        <v>2.11</v>
      </c>
      <c r="O2172" s="940">
        <v>1.6900000000000002</v>
      </c>
      <c r="P2172" s="940"/>
      <c r="Q2172" s="1054">
        <v>498.73499999999996</v>
      </c>
      <c r="R2172" s="869"/>
      <c r="S2172" s="951"/>
    </row>
    <row r="2173" spans="1:19" ht="14.25">
      <c r="A2173" s="275"/>
      <c r="B2173" s="864"/>
      <c r="C2173" s="884" t="s">
        <v>1593</v>
      </c>
      <c r="D2173" s="867" t="s">
        <v>192</v>
      </c>
      <c r="E2173" s="898" t="s">
        <v>1594</v>
      </c>
      <c r="F2173" s="867" t="s">
        <v>207</v>
      </c>
      <c r="G2173" s="909" t="s">
        <v>194</v>
      </c>
      <c r="H2173" s="910" t="s">
        <v>194</v>
      </c>
      <c r="I2173" s="909" t="s">
        <v>176</v>
      </c>
      <c r="J2173" s="932" t="s">
        <v>172</v>
      </c>
      <c r="K2173" s="962" t="s">
        <v>173</v>
      </c>
      <c r="L2173" s="932" t="s">
        <v>17</v>
      </c>
      <c r="M2173" s="920" t="s">
        <v>17</v>
      </c>
      <c r="N2173" s="939">
        <v>6.3000000000000016</v>
      </c>
      <c r="O2173" s="939">
        <v>6.3000000000000016</v>
      </c>
      <c r="P2173" s="939"/>
      <c r="Q2173" s="1053">
        <v>24499</v>
      </c>
      <c r="R2173" s="866"/>
      <c r="S2173" s="952"/>
    </row>
    <row r="2174" spans="1:19" ht="14.25">
      <c r="A2174" s="275"/>
      <c r="B2174" s="864"/>
      <c r="C2174" s="884"/>
      <c r="D2174" s="865"/>
      <c r="E2174" s="896"/>
      <c r="F2174" s="867" t="s">
        <v>208</v>
      </c>
      <c r="G2174" s="911" t="s">
        <v>194</v>
      </c>
      <c r="H2174" s="910" t="s">
        <v>194</v>
      </c>
      <c r="I2174" s="911" t="s">
        <v>176</v>
      </c>
      <c r="J2174" s="932" t="s">
        <v>172</v>
      </c>
      <c r="K2174" s="963" t="s">
        <v>173</v>
      </c>
      <c r="L2174" s="932" t="s">
        <v>17</v>
      </c>
      <c r="M2174" s="921" t="s">
        <v>17</v>
      </c>
      <c r="N2174" s="939">
        <v>6.3000000000000016</v>
      </c>
      <c r="O2174" s="939">
        <v>6.3000000000000016</v>
      </c>
      <c r="P2174" s="939"/>
      <c r="Q2174" s="1053">
        <v>23721</v>
      </c>
      <c r="R2174" s="866"/>
      <c r="S2174" s="952"/>
    </row>
    <row r="2175" spans="1:19" ht="15">
      <c r="A2175" s="275"/>
      <c r="B2175" s="864"/>
      <c r="C2175" s="884"/>
      <c r="D2175" s="865"/>
      <c r="E2175" s="897" t="s">
        <v>1595</v>
      </c>
      <c r="F2175" s="868"/>
      <c r="G2175" s="912"/>
      <c r="H2175" s="912"/>
      <c r="I2175" s="912"/>
      <c r="J2175" s="933"/>
      <c r="K2175" s="964"/>
      <c r="L2175" s="933"/>
      <c r="M2175" s="922"/>
      <c r="N2175" s="940">
        <v>12.600000000000005</v>
      </c>
      <c r="O2175" s="940">
        <v>12.600000000000005</v>
      </c>
      <c r="P2175" s="940">
        <v>6.218</v>
      </c>
      <c r="Q2175" s="1054">
        <v>48220</v>
      </c>
      <c r="R2175" s="869"/>
      <c r="S2175" s="951"/>
    </row>
    <row r="2176" spans="1:19" ht="14.25">
      <c r="A2176" s="276"/>
      <c r="B2176" s="864"/>
      <c r="C2176" s="884"/>
      <c r="D2176" s="865"/>
      <c r="E2176" s="898" t="s">
        <v>1828</v>
      </c>
      <c r="F2176" s="867" t="s">
        <v>207</v>
      </c>
      <c r="G2176" s="909" t="s">
        <v>194</v>
      </c>
      <c r="H2176" s="910" t="s">
        <v>194</v>
      </c>
      <c r="I2176" s="909" t="s">
        <v>176</v>
      </c>
      <c r="J2176" s="932" t="s">
        <v>172</v>
      </c>
      <c r="K2176" s="962" t="s">
        <v>173</v>
      </c>
      <c r="L2176" s="932" t="s">
        <v>17</v>
      </c>
      <c r="M2176" s="920" t="s">
        <v>1596</v>
      </c>
      <c r="N2176" s="939">
        <v>8.2000000000000011</v>
      </c>
      <c r="O2176" s="939">
        <v>7.8000000000000016</v>
      </c>
      <c r="P2176" s="939"/>
      <c r="Q2176" s="1053">
        <v>35123.42</v>
      </c>
      <c r="R2176" s="866"/>
      <c r="S2176" s="952"/>
    </row>
    <row r="2177" spans="1:19" ht="14.25">
      <c r="A2177" s="275"/>
      <c r="B2177" s="864"/>
      <c r="C2177" s="884"/>
      <c r="D2177" s="865"/>
      <c r="E2177" s="896"/>
      <c r="F2177" s="867" t="s">
        <v>208</v>
      </c>
      <c r="G2177" s="911" t="s">
        <v>194</v>
      </c>
      <c r="H2177" s="910" t="s">
        <v>194</v>
      </c>
      <c r="I2177" s="911" t="s">
        <v>176</v>
      </c>
      <c r="J2177" s="932" t="s">
        <v>172</v>
      </c>
      <c r="K2177" s="963" t="s">
        <v>173</v>
      </c>
      <c r="L2177" s="932" t="s">
        <v>17</v>
      </c>
      <c r="M2177" s="921" t="s">
        <v>1596</v>
      </c>
      <c r="N2177" s="939">
        <v>8.2000000000000011</v>
      </c>
      <c r="O2177" s="939">
        <v>7.8000000000000016</v>
      </c>
      <c r="P2177" s="939"/>
      <c r="Q2177" s="1053">
        <v>36999.919999999998</v>
      </c>
      <c r="R2177" s="866"/>
      <c r="S2177" s="952"/>
    </row>
    <row r="2178" spans="1:19" ht="15">
      <c r="A2178" s="275"/>
      <c r="B2178" s="864"/>
      <c r="C2178" s="884"/>
      <c r="D2178" s="865"/>
      <c r="E2178" s="897" t="s">
        <v>1829</v>
      </c>
      <c r="F2178" s="868"/>
      <c r="G2178" s="912"/>
      <c r="H2178" s="912"/>
      <c r="I2178" s="912"/>
      <c r="J2178" s="933"/>
      <c r="K2178" s="964"/>
      <c r="L2178" s="933"/>
      <c r="M2178" s="922"/>
      <c r="N2178" s="940">
        <v>16.400000000000002</v>
      </c>
      <c r="O2178" s="940">
        <v>15.600000000000005</v>
      </c>
      <c r="P2178" s="940">
        <v>7.5069999999999997</v>
      </c>
      <c r="Q2178" s="1054">
        <v>72123.339999999982</v>
      </c>
      <c r="R2178" s="869"/>
      <c r="S2178" s="951"/>
    </row>
    <row r="2179" spans="1:19" ht="14.25">
      <c r="A2179" s="275"/>
      <c r="B2179" s="864"/>
      <c r="C2179" s="884"/>
      <c r="D2179" s="865"/>
      <c r="E2179" s="898" t="s">
        <v>1830</v>
      </c>
      <c r="F2179" s="867" t="s">
        <v>207</v>
      </c>
      <c r="G2179" s="909" t="s">
        <v>194</v>
      </c>
      <c r="H2179" s="910" t="s">
        <v>194</v>
      </c>
      <c r="I2179" s="909" t="s">
        <v>176</v>
      </c>
      <c r="J2179" s="932" t="s">
        <v>238</v>
      </c>
      <c r="K2179" s="962" t="s">
        <v>173</v>
      </c>
      <c r="L2179" s="932" t="s">
        <v>1509</v>
      </c>
      <c r="M2179" s="920" t="s">
        <v>1596</v>
      </c>
      <c r="N2179" s="939">
        <v>5.0999999999999988</v>
      </c>
      <c r="O2179" s="939">
        <v>5</v>
      </c>
      <c r="P2179" s="939"/>
      <c r="Q2179" s="1053">
        <v>25720.1</v>
      </c>
      <c r="R2179" s="866"/>
      <c r="S2179" s="952"/>
    </row>
    <row r="2180" spans="1:19" ht="14.25">
      <c r="A2180" s="275"/>
      <c r="B2180" s="864"/>
      <c r="C2180" s="884"/>
      <c r="D2180" s="865"/>
      <c r="E2180" s="896"/>
      <c r="F2180" s="867" t="s">
        <v>208</v>
      </c>
      <c r="G2180" s="911" t="s">
        <v>194</v>
      </c>
      <c r="H2180" s="910" t="s">
        <v>194</v>
      </c>
      <c r="I2180" s="911" t="s">
        <v>176</v>
      </c>
      <c r="J2180" s="932" t="s">
        <v>238</v>
      </c>
      <c r="K2180" s="963" t="s">
        <v>173</v>
      </c>
      <c r="L2180" s="932" t="s">
        <v>1509</v>
      </c>
      <c r="M2180" s="921" t="s">
        <v>1596</v>
      </c>
      <c r="N2180" s="939">
        <v>5.0999999999999988</v>
      </c>
      <c r="O2180" s="939">
        <v>5</v>
      </c>
      <c r="P2180" s="939"/>
      <c r="Q2180" s="1053">
        <v>25929.15</v>
      </c>
      <c r="R2180" s="866"/>
      <c r="S2180" s="952"/>
    </row>
    <row r="2181" spans="1:19" ht="15">
      <c r="A2181" s="275"/>
      <c r="B2181" s="864"/>
      <c r="C2181" s="884"/>
      <c r="D2181" s="865"/>
      <c r="E2181" s="897" t="s">
        <v>1831</v>
      </c>
      <c r="F2181" s="868"/>
      <c r="G2181" s="912"/>
      <c r="H2181" s="912"/>
      <c r="I2181" s="912"/>
      <c r="J2181" s="933"/>
      <c r="K2181" s="964"/>
      <c r="L2181" s="933"/>
      <c r="M2181" s="922"/>
      <c r="N2181" s="940">
        <v>10.200000000000001</v>
      </c>
      <c r="O2181" s="940">
        <v>10</v>
      </c>
      <c r="P2181" s="940">
        <v>8.6809999999999992</v>
      </c>
      <c r="Q2181" s="1054">
        <v>51649.249999999993</v>
      </c>
      <c r="R2181" s="869"/>
      <c r="S2181" s="951"/>
    </row>
    <row r="2182" spans="1:19" ht="15">
      <c r="A2182" s="275"/>
      <c r="B2182" s="864"/>
      <c r="C2182" s="886"/>
      <c r="D2182" s="892" t="s">
        <v>204</v>
      </c>
      <c r="E2182" s="899"/>
      <c r="F2182" s="865"/>
      <c r="G2182" s="910"/>
      <c r="H2182" s="910"/>
      <c r="I2182" s="910"/>
      <c r="J2182" s="932"/>
      <c r="K2182" s="965"/>
      <c r="L2182" s="932"/>
      <c r="M2182" s="923"/>
      <c r="N2182" s="939">
        <v>39.199999999999967</v>
      </c>
      <c r="O2182" s="939">
        <v>38.19999999999996</v>
      </c>
      <c r="P2182" s="939"/>
      <c r="Q2182" s="1053">
        <v>171992.59000000005</v>
      </c>
      <c r="R2182" s="866"/>
      <c r="S2182" s="952"/>
    </row>
    <row r="2183" spans="1:19" ht="15">
      <c r="A2183" s="275"/>
      <c r="B2183" s="864"/>
      <c r="C2183" s="883" t="s">
        <v>1597</v>
      </c>
      <c r="D2183" s="868"/>
      <c r="E2183" s="901"/>
      <c r="F2183" s="868"/>
      <c r="G2183" s="912"/>
      <c r="H2183" s="912"/>
      <c r="I2183" s="912"/>
      <c r="J2183" s="933"/>
      <c r="K2183" s="964"/>
      <c r="L2183" s="933"/>
      <c r="M2183" s="922"/>
      <c r="N2183" s="940">
        <v>39.199999999999967</v>
      </c>
      <c r="O2183" s="940">
        <v>38.19999999999996</v>
      </c>
      <c r="P2183" s="940"/>
      <c r="Q2183" s="1054">
        <v>171992.59000000005</v>
      </c>
      <c r="R2183" s="869"/>
      <c r="S2183" s="951"/>
    </row>
    <row r="2184" spans="1:19" ht="14.25">
      <c r="A2184" s="275"/>
      <c r="B2184" s="864"/>
      <c r="C2184" s="884" t="s">
        <v>2030</v>
      </c>
      <c r="D2184" s="867" t="s">
        <v>167</v>
      </c>
      <c r="E2184" s="898" t="s">
        <v>1503</v>
      </c>
      <c r="F2184" s="867" t="s">
        <v>219</v>
      </c>
      <c r="G2184" s="909" t="s">
        <v>368</v>
      </c>
      <c r="H2184" s="910" t="s">
        <v>368</v>
      </c>
      <c r="I2184" s="909" t="s">
        <v>176</v>
      </c>
      <c r="J2184" s="932" t="s">
        <v>238</v>
      </c>
      <c r="K2184" s="962" t="s">
        <v>173</v>
      </c>
      <c r="L2184" s="932" t="s">
        <v>1504</v>
      </c>
      <c r="M2184" s="920" t="s">
        <v>1505</v>
      </c>
      <c r="N2184" s="939">
        <v>37.5</v>
      </c>
      <c r="O2184" s="939">
        <v>20.389000000000006</v>
      </c>
      <c r="P2184" s="939"/>
      <c r="Q2184" s="1053">
        <v>28641.749</v>
      </c>
      <c r="R2184" s="866"/>
      <c r="S2184" s="952"/>
    </row>
    <row r="2185" spans="1:19" ht="14.25">
      <c r="A2185" s="275"/>
      <c r="B2185" s="864"/>
      <c r="C2185" s="884"/>
      <c r="D2185" s="865"/>
      <c r="E2185" s="896"/>
      <c r="F2185" s="865"/>
      <c r="G2185" s="911"/>
      <c r="H2185" s="910"/>
      <c r="I2185" s="911"/>
      <c r="J2185" s="932"/>
      <c r="K2185" s="963"/>
      <c r="L2185" s="932"/>
      <c r="M2185" s="921"/>
      <c r="N2185" s="939"/>
      <c r="O2185" s="939"/>
      <c r="P2185" s="939"/>
      <c r="Q2185" s="1053"/>
      <c r="R2185" s="866" t="s">
        <v>864</v>
      </c>
      <c r="S2185" s="952">
        <v>129008.70000000001</v>
      </c>
    </row>
    <row r="2186" spans="1:19" ht="15">
      <c r="A2186" s="275"/>
      <c r="B2186" s="864"/>
      <c r="C2186" s="884"/>
      <c r="D2186" s="865"/>
      <c r="E2186" s="897" t="s">
        <v>1506</v>
      </c>
      <c r="F2186" s="868"/>
      <c r="G2186" s="912"/>
      <c r="H2186" s="912"/>
      <c r="I2186" s="912"/>
      <c r="J2186" s="933"/>
      <c r="K2186" s="964"/>
      <c r="L2186" s="933"/>
      <c r="M2186" s="922"/>
      <c r="N2186" s="940">
        <v>37.5</v>
      </c>
      <c r="O2186" s="940">
        <v>20.389000000000006</v>
      </c>
      <c r="P2186" s="940">
        <v>21.834</v>
      </c>
      <c r="Q2186" s="1054">
        <v>28641.749</v>
      </c>
      <c r="R2186" s="869"/>
      <c r="S2186" s="951"/>
    </row>
    <row r="2187" spans="1:19" ht="15">
      <c r="A2187" s="275"/>
      <c r="B2187" s="864"/>
      <c r="C2187" s="886"/>
      <c r="D2187" s="892" t="s">
        <v>191</v>
      </c>
      <c r="E2187" s="899"/>
      <c r="F2187" s="865"/>
      <c r="G2187" s="910"/>
      <c r="H2187" s="910"/>
      <c r="I2187" s="910"/>
      <c r="J2187" s="932"/>
      <c r="K2187" s="965"/>
      <c r="L2187" s="932"/>
      <c r="M2187" s="923"/>
      <c r="N2187" s="939">
        <v>37.5</v>
      </c>
      <c r="O2187" s="939">
        <v>20.389000000000006</v>
      </c>
      <c r="P2187" s="939"/>
      <c r="Q2187" s="1053">
        <v>28641.749</v>
      </c>
      <c r="R2187" s="866"/>
      <c r="S2187" s="952"/>
    </row>
    <row r="2188" spans="1:19" ht="15">
      <c r="A2188" s="275"/>
      <c r="B2188" s="864"/>
      <c r="C2188" s="883" t="s">
        <v>2031</v>
      </c>
      <c r="D2188" s="868"/>
      <c r="E2188" s="901"/>
      <c r="F2188" s="868"/>
      <c r="G2188" s="912"/>
      <c r="H2188" s="912"/>
      <c r="I2188" s="912"/>
      <c r="J2188" s="933"/>
      <c r="K2188" s="964"/>
      <c r="L2188" s="933"/>
      <c r="M2188" s="922"/>
      <c r="N2188" s="940">
        <v>37.5</v>
      </c>
      <c r="O2188" s="940">
        <v>20.389000000000006</v>
      </c>
      <c r="P2188" s="940"/>
      <c r="Q2188" s="1054">
        <v>28641.749</v>
      </c>
      <c r="R2188" s="869"/>
      <c r="S2188" s="951"/>
    </row>
    <row r="2189" spans="1:19" ht="14.25">
      <c r="A2189" s="275"/>
      <c r="B2189" s="864"/>
      <c r="C2189" s="884" t="s">
        <v>1899</v>
      </c>
      <c r="D2189" s="867" t="s">
        <v>167</v>
      </c>
      <c r="E2189" s="898" t="s">
        <v>1580</v>
      </c>
      <c r="F2189" s="867"/>
      <c r="G2189" s="909" t="s">
        <v>170</v>
      </c>
      <c r="H2189" s="910" t="s">
        <v>170</v>
      </c>
      <c r="I2189" s="909" t="s">
        <v>171</v>
      </c>
      <c r="J2189" s="932" t="s">
        <v>172</v>
      </c>
      <c r="K2189" s="962" t="s">
        <v>173</v>
      </c>
      <c r="L2189" s="932" t="s">
        <v>1545</v>
      </c>
      <c r="M2189" s="920" t="s">
        <v>1545</v>
      </c>
      <c r="N2189" s="939">
        <v>1.8950000000000002</v>
      </c>
      <c r="O2189" s="939">
        <v>1.7450000000000003</v>
      </c>
      <c r="P2189" s="939"/>
      <c r="Q2189" s="1053">
        <v>894.9559999999999</v>
      </c>
      <c r="R2189" s="866"/>
      <c r="S2189" s="952"/>
    </row>
    <row r="2190" spans="1:19" ht="14.25">
      <c r="A2190" s="275"/>
      <c r="B2190" s="864"/>
      <c r="C2190" s="884"/>
      <c r="D2190" s="865"/>
      <c r="E2190" s="896"/>
      <c r="F2190" s="865"/>
      <c r="G2190" s="911"/>
      <c r="H2190" s="910"/>
      <c r="I2190" s="911"/>
      <c r="J2190" s="932"/>
      <c r="K2190" s="963"/>
      <c r="L2190" s="932"/>
      <c r="M2190" s="921"/>
      <c r="N2190" s="939"/>
      <c r="O2190" s="939"/>
      <c r="P2190" s="939"/>
      <c r="Q2190" s="1053"/>
      <c r="R2190" s="866" t="s">
        <v>178</v>
      </c>
      <c r="S2190" s="952">
        <v>81831</v>
      </c>
    </row>
    <row r="2191" spans="1:19" ht="15">
      <c r="A2191" s="275"/>
      <c r="B2191" s="864"/>
      <c r="C2191" s="884"/>
      <c r="D2191" s="865"/>
      <c r="E2191" s="897" t="s">
        <v>1581</v>
      </c>
      <c r="F2191" s="868"/>
      <c r="G2191" s="912"/>
      <c r="H2191" s="912"/>
      <c r="I2191" s="912"/>
      <c r="J2191" s="933"/>
      <c r="K2191" s="964"/>
      <c r="L2191" s="933"/>
      <c r="M2191" s="922"/>
      <c r="N2191" s="940">
        <v>1.8950000000000002</v>
      </c>
      <c r="O2191" s="940">
        <v>1.7450000000000003</v>
      </c>
      <c r="P2191" s="940">
        <v>0.52800000000000002</v>
      </c>
      <c r="Q2191" s="1054">
        <v>894.9559999999999</v>
      </c>
      <c r="R2191" s="869"/>
      <c r="S2191" s="951"/>
    </row>
    <row r="2192" spans="1:19" ht="14.25">
      <c r="A2192" s="275"/>
      <c r="B2192" s="864"/>
      <c r="C2192" s="884"/>
      <c r="D2192" s="865"/>
      <c r="E2192" s="898" t="s">
        <v>1582</v>
      </c>
      <c r="F2192" s="867"/>
      <c r="G2192" s="909" t="s">
        <v>170</v>
      </c>
      <c r="H2192" s="910" t="s">
        <v>170</v>
      </c>
      <c r="I2192" s="909" t="s">
        <v>171</v>
      </c>
      <c r="J2192" s="932" t="s">
        <v>172</v>
      </c>
      <c r="K2192" s="962" t="s">
        <v>173</v>
      </c>
      <c r="L2192" s="932" t="s">
        <v>1524</v>
      </c>
      <c r="M2192" s="920" t="s">
        <v>1583</v>
      </c>
      <c r="N2192" s="939">
        <v>1.6450000000000005</v>
      </c>
      <c r="O2192" s="939">
        <v>1.5</v>
      </c>
      <c r="P2192" s="939"/>
      <c r="Q2192" s="1053">
        <v>623.72900000000016</v>
      </c>
      <c r="R2192" s="866"/>
      <c r="S2192" s="952"/>
    </row>
    <row r="2193" spans="1:19" ht="14.25">
      <c r="A2193" s="275"/>
      <c r="B2193" s="864"/>
      <c r="C2193" s="884"/>
      <c r="D2193" s="865"/>
      <c r="E2193" s="896"/>
      <c r="F2193" s="865"/>
      <c r="G2193" s="911"/>
      <c r="H2193" s="910"/>
      <c r="I2193" s="911"/>
      <c r="J2193" s="932"/>
      <c r="K2193" s="963"/>
      <c r="L2193" s="932"/>
      <c r="M2193" s="921"/>
      <c r="N2193" s="939"/>
      <c r="O2193" s="939"/>
      <c r="P2193" s="939"/>
      <c r="Q2193" s="1053"/>
      <c r="R2193" s="866" t="s">
        <v>178</v>
      </c>
      <c r="S2193" s="952">
        <v>102048</v>
      </c>
    </row>
    <row r="2194" spans="1:19" ht="15">
      <c r="A2194" s="275"/>
      <c r="B2194" s="864"/>
      <c r="C2194" s="884"/>
      <c r="D2194" s="865"/>
      <c r="E2194" s="897" t="s">
        <v>1584</v>
      </c>
      <c r="F2194" s="868"/>
      <c r="G2194" s="912"/>
      <c r="H2194" s="912"/>
      <c r="I2194" s="912"/>
      <c r="J2194" s="933"/>
      <c r="K2194" s="964"/>
      <c r="L2194" s="933"/>
      <c r="M2194" s="922"/>
      <c r="N2194" s="940">
        <v>1.6450000000000005</v>
      </c>
      <c r="O2194" s="940">
        <v>1.5</v>
      </c>
      <c r="P2194" s="940">
        <v>0.26</v>
      </c>
      <c r="Q2194" s="1054">
        <v>623.72900000000016</v>
      </c>
      <c r="R2194" s="869"/>
      <c r="S2194" s="951"/>
    </row>
    <row r="2195" spans="1:19" ht="15">
      <c r="A2195" s="275"/>
      <c r="B2195" s="864"/>
      <c r="C2195" s="886"/>
      <c r="D2195" s="892" t="s">
        <v>191</v>
      </c>
      <c r="E2195" s="899"/>
      <c r="F2195" s="865"/>
      <c r="G2195" s="910"/>
      <c r="H2195" s="910"/>
      <c r="I2195" s="910"/>
      <c r="J2195" s="932"/>
      <c r="K2195" s="965"/>
      <c r="L2195" s="932"/>
      <c r="M2195" s="923"/>
      <c r="N2195" s="939">
        <v>3.5400000000000014</v>
      </c>
      <c r="O2195" s="939">
        <v>3.2450000000000001</v>
      </c>
      <c r="P2195" s="939"/>
      <c r="Q2195" s="1053">
        <v>1518.6849999999997</v>
      </c>
      <c r="R2195" s="866"/>
      <c r="S2195" s="952"/>
    </row>
    <row r="2196" spans="1:19" ht="30">
      <c r="A2196" s="275"/>
      <c r="B2196" s="864"/>
      <c r="C2196" s="883" t="s">
        <v>1900</v>
      </c>
      <c r="D2196" s="868"/>
      <c r="E2196" s="901"/>
      <c r="F2196" s="868"/>
      <c r="G2196" s="912"/>
      <c r="H2196" s="912"/>
      <c r="I2196" s="912"/>
      <c r="J2196" s="933"/>
      <c r="K2196" s="964"/>
      <c r="L2196" s="933"/>
      <c r="M2196" s="922"/>
      <c r="N2196" s="940">
        <v>3.5400000000000014</v>
      </c>
      <c r="O2196" s="940">
        <v>3.2450000000000001</v>
      </c>
      <c r="P2196" s="940"/>
      <c r="Q2196" s="1054">
        <v>1518.6849999999997</v>
      </c>
      <c r="R2196" s="869"/>
      <c r="S2196" s="951"/>
    </row>
    <row r="2197" spans="1:19" ht="14.25">
      <c r="A2197" s="275"/>
      <c r="B2197" s="864"/>
      <c r="C2197" s="884" t="s">
        <v>1909</v>
      </c>
      <c r="D2197" s="867" t="s">
        <v>167</v>
      </c>
      <c r="E2197" s="900" t="s">
        <v>1887</v>
      </c>
      <c r="F2197" s="867"/>
      <c r="G2197" s="911" t="s">
        <v>170</v>
      </c>
      <c r="H2197" s="910" t="s">
        <v>170</v>
      </c>
      <c r="I2197" s="911" t="s">
        <v>171</v>
      </c>
      <c r="J2197" s="932" t="s">
        <v>172</v>
      </c>
      <c r="K2197" s="963" t="s">
        <v>173</v>
      </c>
      <c r="L2197" s="932" t="s">
        <v>1504</v>
      </c>
      <c r="M2197" s="921" t="s">
        <v>1504</v>
      </c>
      <c r="N2197" s="939">
        <v>2.1200000000000006</v>
      </c>
      <c r="O2197" s="939">
        <v>2.1</v>
      </c>
      <c r="P2197" s="939"/>
      <c r="Q2197" s="1053">
        <v>0</v>
      </c>
      <c r="R2197" s="866"/>
      <c r="S2197" s="952"/>
    </row>
    <row r="2198" spans="1:19" ht="15">
      <c r="A2198" s="275"/>
      <c r="B2198" s="864"/>
      <c r="C2198" s="884"/>
      <c r="D2198" s="865"/>
      <c r="E2198" s="897" t="s">
        <v>1888</v>
      </c>
      <c r="F2198" s="868"/>
      <c r="G2198" s="912"/>
      <c r="H2198" s="912"/>
      <c r="I2198" s="912"/>
      <c r="J2198" s="933"/>
      <c r="K2198" s="964"/>
      <c r="L2198" s="933"/>
      <c r="M2198" s="922"/>
      <c r="N2198" s="940">
        <v>2.1200000000000006</v>
      </c>
      <c r="O2198" s="940">
        <v>2.1</v>
      </c>
      <c r="P2198" s="940">
        <v>0</v>
      </c>
      <c r="Q2198" s="1054">
        <v>0</v>
      </c>
      <c r="R2198" s="869"/>
      <c r="S2198" s="951"/>
    </row>
    <row r="2199" spans="1:19" ht="15">
      <c r="A2199" s="275"/>
      <c r="B2199" s="864"/>
      <c r="C2199" s="886"/>
      <c r="D2199" s="892" t="s">
        <v>191</v>
      </c>
      <c r="E2199" s="899"/>
      <c r="F2199" s="865"/>
      <c r="G2199" s="910"/>
      <c r="H2199" s="910"/>
      <c r="I2199" s="910"/>
      <c r="J2199" s="932"/>
      <c r="K2199" s="965"/>
      <c r="L2199" s="932"/>
      <c r="M2199" s="923"/>
      <c r="N2199" s="939">
        <v>2.1200000000000006</v>
      </c>
      <c r="O2199" s="939">
        <v>2.1</v>
      </c>
      <c r="P2199" s="939"/>
      <c r="Q2199" s="1053">
        <v>0</v>
      </c>
      <c r="R2199" s="866"/>
      <c r="S2199" s="952"/>
    </row>
    <row r="2200" spans="1:19" ht="15">
      <c r="A2200" s="275"/>
      <c r="B2200" s="864"/>
      <c r="C2200" s="883" t="s">
        <v>1910</v>
      </c>
      <c r="D2200" s="868"/>
      <c r="E2200" s="901"/>
      <c r="F2200" s="868"/>
      <c r="G2200" s="912"/>
      <c r="H2200" s="912"/>
      <c r="I2200" s="912"/>
      <c r="J2200" s="933"/>
      <c r="K2200" s="964"/>
      <c r="L2200" s="933"/>
      <c r="M2200" s="922"/>
      <c r="N2200" s="940">
        <v>2.1200000000000006</v>
      </c>
      <c r="O2200" s="940">
        <v>2.1</v>
      </c>
      <c r="P2200" s="940"/>
      <c r="Q2200" s="1054">
        <v>0</v>
      </c>
      <c r="R2200" s="869"/>
      <c r="S2200" s="951"/>
    </row>
    <row r="2201" spans="1:19" ht="14.25">
      <c r="A2201" s="275"/>
      <c r="B2201" s="864"/>
      <c r="C2201" s="884" t="s">
        <v>2201</v>
      </c>
      <c r="D2201" s="867" t="s">
        <v>167</v>
      </c>
      <c r="E2201" s="898" t="s">
        <v>1507</v>
      </c>
      <c r="F2201" s="867" t="s">
        <v>1508</v>
      </c>
      <c r="G2201" s="909" t="s">
        <v>368</v>
      </c>
      <c r="H2201" s="910" t="s">
        <v>368</v>
      </c>
      <c r="I2201" s="909" t="s">
        <v>176</v>
      </c>
      <c r="J2201" s="932" t="s">
        <v>238</v>
      </c>
      <c r="K2201" s="962" t="s">
        <v>173</v>
      </c>
      <c r="L2201" s="932" t="s">
        <v>1509</v>
      </c>
      <c r="M2201" s="920" t="s">
        <v>1510</v>
      </c>
      <c r="N2201" s="939">
        <v>10</v>
      </c>
      <c r="O2201" s="939">
        <v>0</v>
      </c>
      <c r="P2201" s="939"/>
      <c r="Q2201" s="1053">
        <v>15481.438</v>
      </c>
      <c r="R2201" s="866"/>
      <c r="S2201" s="952"/>
    </row>
    <row r="2202" spans="1:19" ht="14.25">
      <c r="A2202" s="275"/>
      <c r="B2202" s="864"/>
      <c r="C2202" s="884"/>
      <c r="D2202" s="865"/>
      <c r="E2202" s="895"/>
      <c r="F2202" s="865"/>
      <c r="G2202" s="909"/>
      <c r="H2202" s="910"/>
      <c r="I2202" s="909"/>
      <c r="J2202" s="932"/>
      <c r="K2202" s="962"/>
      <c r="L2202" s="932"/>
      <c r="M2202" s="920"/>
      <c r="N2202" s="939"/>
      <c r="O2202" s="939"/>
      <c r="P2202" s="939"/>
      <c r="Q2202" s="1053"/>
      <c r="R2202" s="866" t="s">
        <v>864</v>
      </c>
      <c r="S2202" s="952">
        <v>68960</v>
      </c>
    </row>
    <row r="2203" spans="1:19" ht="14.25">
      <c r="A2203" s="275"/>
      <c r="B2203" s="864"/>
      <c r="C2203" s="884"/>
      <c r="D2203" s="865"/>
      <c r="E2203" s="895"/>
      <c r="F2203" s="865" t="s">
        <v>1508</v>
      </c>
      <c r="G2203" s="909" t="s">
        <v>368</v>
      </c>
      <c r="H2203" s="910" t="s">
        <v>368</v>
      </c>
      <c r="I2203" s="909" t="s">
        <v>176</v>
      </c>
      <c r="J2203" s="932" t="s">
        <v>172</v>
      </c>
      <c r="K2203" s="962" t="s">
        <v>173</v>
      </c>
      <c r="L2203" s="932" t="s">
        <v>1509</v>
      </c>
      <c r="M2203" s="920" t="s">
        <v>1510</v>
      </c>
      <c r="N2203" s="939" t="s">
        <v>2310</v>
      </c>
      <c r="O2203" s="939" t="s">
        <v>2310</v>
      </c>
      <c r="P2203" s="939"/>
      <c r="Q2203" s="1053">
        <v>47074.558000000005</v>
      </c>
      <c r="R2203" s="866"/>
      <c r="S2203" s="952"/>
    </row>
    <row r="2204" spans="1:19" ht="14.25">
      <c r="A2204" s="275"/>
      <c r="B2204" s="864"/>
      <c r="C2204" s="884"/>
      <c r="D2204" s="865"/>
      <c r="E2204" s="895"/>
      <c r="F2204" s="865"/>
      <c r="G2204" s="909"/>
      <c r="H2204" s="910"/>
      <c r="I2204" s="909"/>
      <c r="J2204" s="932"/>
      <c r="K2204" s="962"/>
      <c r="L2204" s="932"/>
      <c r="M2204" s="920"/>
      <c r="N2204" s="939"/>
      <c r="O2204" s="939"/>
      <c r="P2204" s="939"/>
      <c r="Q2204" s="1053"/>
      <c r="R2204" s="866" t="s">
        <v>864</v>
      </c>
      <c r="S2204" s="952">
        <v>204082</v>
      </c>
    </row>
    <row r="2205" spans="1:19" ht="14.25">
      <c r="A2205" s="275"/>
      <c r="B2205" s="864"/>
      <c r="C2205" s="884"/>
      <c r="D2205" s="865"/>
      <c r="E2205" s="895"/>
      <c r="F2205" s="867" t="s">
        <v>1511</v>
      </c>
      <c r="G2205" s="909" t="s">
        <v>368</v>
      </c>
      <c r="H2205" s="910" t="s">
        <v>368</v>
      </c>
      <c r="I2205" s="909" t="s">
        <v>176</v>
      </c>
      <c r="J2205" s="932" t="s">
        <v>238</v>
      </c>
      <c r="K2205" s="962" t="s">
        <v>173</v>
      </c>
      <c r="L2205" s="932" t="s">
        <v>1509</v>
      </c>
      <c r="M2205" s="920" t="s">
        <v>1510</v>
      </c>
      <c r="N2205" s="939">
        <v>4</v>
      </c>
      <c r="O2205" s="939">
        <v>0</v>
      </c>
      <c r="P2205" s="939"/>
      <c r="Q2205" s="1053">
        <v>2494.6</v>
      </c>
      <c r="R2205" s="866"/>
      <c r="S2205" s="952"/>
    </row>
    <row r="2206" spans="1:19" ht="14.25">
      <c r="A2206" s="275"/>
      <c r="B2206" s="864"/>
      <c r="C2206" s="884"/>
      <c r="D2206" s="865"/>
      <c r="E2206" s="896"/>
      <c r="F2206" s="865"/>
      <c r="G2206" s="911"/>
      <c r="H2206" s="910"/>
      <c r="I2206" s="911"/>
      <c r="J2206" s="932"/>
      <c r="K2206" s="963"/>
      <c r="L2206" s="932"/>
      <c r="M2206" s="921"/>
      <c r="N2206" s="939"/>
      <c r="O2206" s="939"/>
      <c r="P2206" s="939"/>
      <c r="Q2206" s="1053"/>
      <c r="R2206" s="866" t="s">
        <v>864</v>
      </c>
      <c r="S2206" s="952">
        <v>6303</v>
      </c>
    </row>
    <row r="2207" spans="1:19" ht="14.25">
      <c r="A2207" s="275"/>
      <c r="B2207" s="864"/>
      <c r="C2207" s="884"/>
      <c r="D2207" s="865"/>
      <c r="E2207" s="1045"/>
      <c r="F2207" s="865" t="s">
        <v>1511</v>
      </c>
      <c r="G2207" s="1046" t="s">
        <v>368</v>
      </c>
      <c r="H2207" s="910" t="s">
        <v>368</v>
      </c>
      <c r="I2207" s="1046" t="s">
        <v>176</v>
      </c>
      <c r="J2207" s="932" t="s">
        <v>172</v>
      </c>
      <c r="K2207" s="1047" t="s">
        <v>173</v>
      </c>
      <c r="L2207" s="932" t="s">
        <v>1509</v>
      </c>
      <c r="M2207" s="1048" t="s">
        <v>1510</v>
      </c>
      <c r="N2207" s="939"/>
      <c r="O2207" s="939"/>
      <c r="P2207" s="939"/>
      <c r="Q2207" s="1053">
        <v>9759.0419999999995</v>
      </c>
      <c r="R2207" s="866"/>
      <c r="S2207" s="952"/>
    </row>
    <row r="2208" spans="1:19" ht="14.25">
      <c r="A2208" s="275"/>
      <c r="B2208" s="864"/>
      <c r="C2208" s="884"/>
      <c r="D2208" s="865"/>
      <c r="E2208" s="1045"/>
      <c r="F2208" s="865"/>
      <c r="G2208" s="1046"/>
      <c r="H2208" s="910"/>
      <c r="I2208" s="1046"/>
      <c r="J2208" s="932"/>
      <c r="K2208" s="1047"/>
      <c r="L2208" s="932"/>
      <c r="M2208" s="1048"/>
      <c r="N2208" s="939"/>
      <c r="O2208" s="939"/>
      <c r="P2208" s="939"/>
      <c r="Q2208" s="1053"/>
      <c r="R2208" s="866" t="s">
        <v>864</v>
      </c>
      <c r="S2208" s="952">
        <v>23431</v>
      </c>
    </row>
    <row r="2209" spans="1:19" ht="15">
      <c r="A2209" s="275"/>
      <c r="B2209" s="864"/>
      <c r="C2209" s="884"/>
      <c r="D2209" s="865"/>
      <c r="E2209" s="897" t="s">
        <v>1512</v>
      </c>
      <c r="F2209" s="868"/>
      <c r="G2209" s="912"/>
      <c r="H2209" s="912"/>
      <c r="I2209" s="912"/>
      <c r="J2209" s="933"/>
      <c r="K2209" s="964"/>
      <c r="L2209" s="933"/>
      <c r="M2209" s="922"/>
      <c r="N2209" s="940">
        <v>0</v>
      </c>
      <c r="O2209" s="940">
        <v>0</v>
      </c>
      <c r="P2209" s="940">
        <v>14.416</v>
      </c>
      <c r="Q2209" s="1054">
        <v>74809.638000000006</v>
      </c>
      <c r="R2209" s="869"/>
      <c r="S2209" s="951"/>
    </row>
    <row r="2210" spans="1:19" ht="14.25">
      <c r="A2210" s="275"/>
      <c r="B2210" s="864"/>
      <c r="C2210" s="884"/>
      <c r="D2210" s="865"/>
      <c r="E2210" s="898" t="s">
        <v>1513</v>
      </c>
      <c r="F2210" s="867" t="s">
        <v>2025</v>
      </c>
      <c r="G2210" s="909" t="s">
        <v>170</v>
      </c>
      <c r="H2210" s="910" t="s">
        <v>170</v>
      </c>
      <c r="I2210" s="909" t="s">
        <v>176</v>
      </c>
      <c r="J2210" s="932" t="s">
        <v>172</v>
      </c>
      <c r="K2210" s="962" t="s">
        <v>173</v>
      </c>
      <c r="L2210" s="932" t="s">
        <v>1509</v>
      </c>
      <c r="M2210" s="920" t="s">
        <v>1510</v>
      </c>
      <c r="N2210" s="939">
        <v>0.90999999999999981</v>
      </c>
      <c r="O2210" s="939">
        <v>0.90999999999999981</v>
      </c>
      <c r="P2210" s="939"/>
      <c r="Q2210" s="1053">
        <v>1250.7069999999999</v>
      </c>
      <c r="R2210" s="866"/>
      <c r="S2210" s="952"/>
    </row>
    <row r="2211" spans="1:19" ht="14.25">
      <c r="A2211" s="275"/>
      <c r="B2211" s="864"/>
      <c r="C2211" s="884"/>
      <c r="D2211" s="865"/>
      <c r="E2211" s="895"/>
      <c r="F2211" s="865"/>
      <c r="G2211" s="909"/>
      <c r="H2211" s="910"/>
      <c r="I2211" s="909"/>
      <c r="J2211" s="932"/>
      <c r="K2211" s="962"/>
      <c r="L2211" s="932"/>
      <c r="M2211" s="920"/>
      <c r="N2211" s="939"/>
      <c r="O2211" s="939"/>
      <c r="P2211" s="939"/>
      <c r="Q2211" s="1053"/>
      <c r="R2211" s="866" t="s">
        <v>178</v>
      </c>
      <c r="S2211" s="952">
        <v>91335</v>
      </c>
    </row>
    <row r="2212" spans="1:19" ht="14.25">
      <c r="A2212" s="275"/>
      <c r="B2212" s="864"/>
      <c r="C2212" s="884"/>
      <c r="D2212" s="865"/>
      <c r="E2212" s="895"/>
      <c r="F2212" s="867" t="s">
        <v>2202</v>
      </c>
      <c r="G2212" s="909" t="s">
        <v>170</v>
      </c>
      <c r="H2212" s="910" t="s">
        <v>170</v>
      </c>
      <c r="I2212" s="909" t="s">
        <v>176</v>
      </c>
      <c r="J2212" s="932" t="s">
        <v>172</v>
      </c>
      <c r="K2212" s="962" t="s">
        <v>173</v>
      </c>
      <c r="L2212" s="932" t="s">
        <v>1509</v>
      </c>
      <c r="M2212" s="920" t="s">
        <v>1510</v>
      </c>
      <c r="N2212" s="939">
        <v>0.91000000000000014</v>
      </c>
      <c r="O2212" s="939">
        <v>0.91000000000000014</v>
      </c>
      <c r="P2212" s="939"/>
      <c r="Q2212" s="1053">
        <v>765.88200000000006</v>
      </c>
      <c r="R2212" s="866"/>
      <c r="S2212" s="952"/>
    </row>
    <row r="2213" spans="1:19" ht="14.25">
      <c r="A2213" s="275"/>
      <c r="B2213" s="864"/>
      <c r="C2213" s="884"/>
      <c r="D2213" s="865"/>
      <c r="E2213" s="896"/>
      <c r="F2213" s="865"/>
      <c r="G2213" s="911"/>
      <c r="H2213" s="910"/>
      <c r="I2213" s="911"/>
      <c r="J2213" s="932"/>
      <c r="K2213" s="963"/>
      <c r="L2213" s="932"/>
      <c r="M2213" s="921"/>
      <c r="N2213" s="939"/>
      <c r="O2213" s="939"/>
      <c r="P2213" s="939"/>
      <c r="Q2213" s="1053"/>
      <c r="R2213" s="866" t="s">
        <v>178</v>
      </c>
      <c r="S2213" s="952">
        <v>55317</v>
      </c>
    </row>
    <row r="2214" spans="1:19" ht="15">
      <c r="A2214" s="275"/>
      <c r="B2214" s="864"/>
      <c r="C2214" s="884"/>
      <c r="D2214" s="865"/>
      <c r="E2214" s="897" t="s">
        <v>1514</v>
      </c>
      <c r="F2214" s="868"/>
      <c r="G2214" s="912"/>
      <c r="H2214" s="912"/>
      <c r="I2214" s="912"/>
      <c r="J2214" s="933"/>
      <c r="K2214" s="964"/>
      <c r="L2214" s="933"/>
      <c r="M2214" s="922"/>
      <c r="N2214" s="940">
        <v>1.82</v>
      </c>
      <c r="O2214" s="940">
        <v>1.82</v>
      </c>
      <c r="P2214" s="940">
        <v>0.6</v>
      </c>
      <c r="Q2214" s="1054">
        <v>2016.5889999999997</v>
      </c>
      <c r="R2214" s="869"/>
      <c r="S2214" s="951"/>
    </row>
    <row r="2215" spans="1:19" ht="15">
      <c r="A2215" s="275"/>
      <c r="B2215" s="864"/>
      <c r="C2215" s="886"/>
      <c r="D2215" s="892" t="s">
        <v>191</v>
      </c>
      <c r="E2215" s="899"/>
      <c r="F2215" s="865"/>
      <c r="G2215" s="910"/>
      <c r="H2215" s="910"/>
      <c r="I2215" s="910"/>
      <c r="J2215" s="932"/>
      <c r="K2215" s="965"/>
      <c r="L2215" s="932"/>
      <c r="M2215" s="923"/>
      <c r="N2215" s="939">
        <v>1.82</v>
      </c>
      <c r="O2215" s="939">
        <v>1.82</v>
      </c>
      <c r="P2215" s="939"/>
      <c r="Q2215" s="1053">
        <v>76826.226999999955</v>
      </c>
      <c r="R2215" s="866"/>
      <c r="S2215" s="952"/>
    </row>
    <row r="2216" spans="1:19" ht="15">
      <c r="A2216" s="275"/>
      <c r="B2216" s="870"/>
      <c r="C2216" s="883" t="s">
        <v>2203</v>
      </c>
      <c r="D2216" s="868"/>
      <c r="E2216" s="901"/>
      <c r="F2216" s="868"/>
      <c r="G2216" s="912"/>
      <c r="H2216" s="912"/>
      <c r="I2216" s="912"/>
      <c r="J2216" s="933"/>
      <c r="K2216" s="964"/>
      <c r="L2216" s="933"/>
      <c r="M2216" s="922"/>
      <c r="N2216" s="940">
        <v>1.82</v>
      </c>
      <c r="O2216" s="940">
        <v>1.82</v>
      </c>
      <c r="P2216" s="940"/>
      <c r="Q2216" s="1054">
        <v>76826.226999999955</v>
      </c>
      <c r="R2216" s="869"/>
      <c r="S2216" s="951"/>
    </row>
    <row r="2217" spans="1:19" ht="15">
      <c r="A2217" s="275"/>
      <c r="B2217" s="871" t="s">
        <v>1598</v>
      </c>
      <c r="C2217" s="887"/>
      <c r="D2217" s="872"/>
      <c r="E2217" s="902"/>
      <c r="F2217" s="872"/>
      <c r="G2217" s="913"/>
      <c r="H2217" s="913"/>
      <c r="I2217" s="913"/>
      <c r="J2217" s="934"/>
      <c r="K2217" s="966"/>
      <c r="L2217" s="934"/>
      <c r="M2217" s="924"/>
      <c r="N2217" s="941">
        <v>510.36999999999972</v>
      </c>
      <c r="O2217" s="941">
        <v>495.33999999999833</v>
      </c>
      <c r="P2217" s="941"/>
      <c r="Q2217" s="1055">
        <v>1358880.2909999997</v>
      </c>
      <c r="R2217" s="873"/>
      <c r="S2217" s="953"/>
    </row>
    <row r="2218" spans="1:19" ht="15">
      <c r="A2218" s="275"/>
      <c r="B2218" s="874" t="s">
        <v>18</v>
      </c>
      <c r="C2218" s="884" t="s">
        <v>1431</v>
      </c>
      <c r="D2218" s="867" t="s">
        <v>167</v>
      </c>
      <c r="E2218" s="898" t="s">
        <v>1599</v>
      </c>
      <c r="F2218" s="867"/>
      <c r="G2218" s="909" t="s">
        <v>170</v>
      </c>
      <c r="H2218" s="910" t="s">
        <v>170</v>
      </c>
      <c r="I2218" s="909" t="s">
        <v>171</v>
      </c>
      <c r="J2218" s="932" t="s">
        <v>172</v>
      </c>
      <c r="K2218" s="962" t="s">
        <v>173</v>
      </c>
      <c r="L2218" s="932" t="s">
        <v>1600</v>
      </c>
      <c r="M2218" s="920" t="s">
        <v>1601</v>
      </c>
      <c r="N2218" s="939">
        <v>3.8300000000000005</v>
      </c>
      <c r="O2218" s="939">
        <v>2.2000000000000002</v>
      </c>
      <c r="P2218" s="939"/>
      <c r="Q2218" s="1053">
        <v>55.71</v>
      </c>
      <c r="R2218" s="866"/>
      <c r="S2218" s="952"/>
    </row>
    <row r="2219" spans="1:19" ht="14.25">
      <c r="A2219" s="275"/>
      <c r="B2219" s="864"/>
      <c r="C2219" s="884"/>
      <c r="D2219" s="865"/>
      <c r="E2219" s="896"/>
      <c r="F2219" s="865"/>
      <c r="G2219" s="911"/>
      <c r="H2219" s="910"/>
      <c r="I2219" s="911"/>
      <c r="J2219" s="932"/>
      <c r="K2219" s="963"/>
      <c r="L2219" s="932"/>
      <c r="M2219" s="921"/>
      <c r="N2219" s="939"/>
      <c r="O2219" s="939"/>
      <c r="P2219" s="939"/>
      <c r="Q2219" s="1053"/>
      <c r="R2219" s="866" t="s">
        <v>178</v>
      </c>
      <c r="S2219" s="952">
        <v>4568.7000000000007</v>
      </c>
    </row>
    <row r="2220" spans="1:19" ht="15">
      <c r="A2220" s="275"/>
      <c r="B2220" s="864"/>
      <c r="C2220" s="884"/>
      <c r="D2220" s="865"/>
      <c r="E2220" s="897" t="s">
        <v>1602</v>
      </c>
      <c r="F2220" s="868"/>
      <c r="G2220" s="912"/>
      <c r="H2220" s="912"/>
      <c r="I2220" s="912"/>
      <c r="J2220" s="933"/>
      <c r="K2220" s="964"/>
      <c r="L2220" s="933"/>
      <c r="M2220" s="922"/>
      <c r="N2220" s="940">
        <v>3.8300000000000005</v>
      </c>
      <c r="O2220" s="940">
        <v>2.2000000000000002</v>
      </c>
      <c r="P2220" s="940">
        <v>2.2200000000000002</v>
      </c>
      <c r="Q2220" s="1054">
        <v>55.71</v>
      </c>
      <c r="R2220" s="869"/>
      <c r="S2220" s="951"/>
    </row>
    <row r="2221" spans="1:19" ht="15">
      <c r="A2221" s="275"/>
      <c r="B2221" s="864"/>
      <c r="C2221" s="886"/>
      <c r="D2221" s="892" t="s">
        <v>191</v>
      </c>
      <c r="E2221" s="899"/>
      <c r="F2221" s="865"/>
      <c r="G2221" s="910"/>
      <c r="H2221" s="910"/>
      <c r="I2221" s="910"/>
      <c r="J2221" s="932"/>
      <c r="K2221" s="965"/>
      <c r="L2221" s="932"/>
      <c r="M2221" s="923"/>
      <c r="N2221" s="939">
        <v>3.8300000000000005</v>
      </c>
      <c r="O2221" s="939">
        <v>2.2000000000000002</v>
      </c>
      <c r="P2221" s="939"/>
      <c r="Q2221" s="1053">
        <v>55.71</v>
      </c>
      <c r="R2221" s="866"/>
      <c r="S2221" s="952"/>
    </row>
    <row r="2222" spans="1:19" ht="15">
      <c r="A2222" s="275"/>
      <c r="B2222" s="864"/>
      <c r="C2222" s="883" t="s">
        <v>1434</v>
      </c>
      <c r="D2222" s="868"/>
      <c r="E2222" s="901"/>
      <c r="F2222" s="868"/>
      <c r="G2222" s="912"/>
      <c r="H2222" s="912"/>
      <c r="I2222" s="912"/>
      <c r="J2222" s="933"/>
      <c r="K2222" s="964"/>
      <c r="L2222" s="933"/>
      <c r="M2222" s="922"/>
      <c r="N2222" s="940">
        <v>3.8300000000000005</v>
      </c>
      <c r="O2222" s="940">
        <v>2.2000000000000002</v>
      </c>
      <c r="P2222" s="940"/>
      <c r="Q2222" s="1054">
        <v>55.71</v>
      </c>
      <c r="R2222" s="869"/>
      <c r="S2222" s="951"/>
    </row>
    <row r="2223" spans="1:19" ht="14.25">
      <c r="A2223" s="275"/>
      <c r="B2223" s="864"/>
      <c r="C2223" s="884" t="s">
        <v>1603</v>
      </c>
      <c r="D2223" s="867" t="s">
        <v>192</v>
      </c>
      <c r="E2223" s="898" t="s">
        <v>1604</v>
      </c>
      <c r="F2223" s="867" t="s">
        <v>1605</v>
      </c>
      <c r="G2223" s="909" t="s">
        <v>194</v>
      </c>
      <c r="H2223" s="910" t="s">
        <v>194</v>
      </c>
      <c r="I2223" s="909" t="s">
        <v>176</v>
      </c>
      <c r="J2223" s="932" t="s">
        <v>172</v>
      </c>
      <c r="K2223" s="962" t="s">
        <v>173</v>
      </c>
      <c r="L2223" s="932" t="s">
        <v>1606</v>
      </c>
      <c r="M2223" s="920" t="s">
        <v>1606</v>
      </c>
      <c r="N2223" s="939">
        <v>1.5</v>
      </c>
      <c r="O2223" s="939">
        <v>1.2</v>
      </c>
      <c r="P2223" s="939"/>
      <c r="Q2223" s="1053">
        <v>4388.558</v>
      </c>
      <c r="R2223" s="866"/>
      <c r="S2223" s="952"/>
    </row>
    <row r="2224" spans="1:19" ht="14.25">
      <c r="A2224" s="275"/>
      <c r="B2224" s="864"/>
      <c r="C2224" s="884"/>
      <c r="D2224" s="865"/>
      <c r="E2224" s="895"/>
      <c r="F2224" s="867" t="s">
        <v>1607</v>
      </c>
      <c r="G2224" s="909" t="s">
        <v>194</v>
      </c>
      <c r="H2224" s="910" t="s">
        <v>194</v>
      </c>
      <c r="I2224" s="909" t="s">
        <v>176</v>
      </c>
      <c r="J2224" s="932" t="s">
        <v>172</v>
      </c>
      <c r="K2224" s="962" t="s">
        <v>173</v>
      </c>
      <c r="L2224" s="932" t="s">
        <v>1606</v>
      </c>
      <c r="M2224" s="920" t="s">
        <v>1606</v>
      </c>
      <c r="N2224" s="939">
        <v>1.5</v>
      </c>
      <c r="O2224" s="939">
        <v>1.2</v>
      </c>
      <c r="P2224" s="939"/>
      <c r="Q2224" s="1053">
        <v>7890.1180000000004</v>
      </c>
      <c r="R2224" s="866"/>
      <c r="S2224" s="952"/>
    </row>
    <row r="2225" spans="1:19" ht="14.25">
      <c r="A2225" s="275"/>
      <c r="B2225" s="864"/>
      <c r="C2225" s="884"/>
      <c r="D2225" s="865"/>
      <c r="E2225" s="896"/>
      <c r="F2225" s="867" t="s">
        <v>1608</v>
      </c>
      <c r="G2225" s="911" t="s">
        <v>194</v>
      </c>
      <c r="H2225" s="910" t="s">
        <v>194</v>
      </c>
      <c r="I2225" s="911" t="s">
        <v>176</v>
      </c>
      <c r="J2225" s="932" t="s">
        <v>172</v>
      </c>
      <c r="K2225" s="963" t="s">
        <v>173</v>
      </c>
      <c r="L2225" s="932" t="s">
        <v>1606</v>
      </c>
      <c r="M2225" s="921" t="s">
        <v>1606</v>
      </c>
      <c r="N2225" s="939">
        <v>1.5</v>
      </c>
      <c r="O2225" s="939">
        <v>1.29</v>
      </c>
      <c r="P2225" s="939"/>
      <c r="Q2225" s="1053">
        <v>3650.9790000000003</v>
      </c>
      <c r="R2225" s="866"/>
      <c r="S2225" s="952"/>
    </row>
    <row r="2226" spans="1:19" ht="15">
      <c r="A2226" s="275"/>
      <c r="B2226" s="864"/>
      <c r="C2226" s="884"/>
      <c r="D2226" s="865"/>
      <c r="E2226" s="897" t="s">
        <v>1609</v>
      </c>
      <c r="F2226" s="868"/>
      <c r="G2226" s="912"/>
      <c r="H2226" s="912"/>
      <c r="I2226" s="912"/>
      <c r="J2226" s="933"/>
      <c r="K2226" s="964"/>
      <c r="L2226" s="933"/>
      <c r="M2226" s="922"/>
      <c r="N2226" s="940">
        <v>4.5</v>
      </c>
      <c r="O2226" s="940">
        <v>3.69</v>
      </c>
      <c r="P2226" s="940">
        <v>3.427</v>
      </c>
      <c r="Q2226" s="1054">
        <v>15929.655000000002</v>
      </c>
      <c r="R2226" s="869"/>
      <c r="S2226" s="951"/>
    </row>
    <row r="2227" spans="1:19" ht="15">
      <c r="A2227" s="275"/>
      <c r="B2227" s="864"/>
      <c r="C2227" s="886"/>
      <c r="D2227" s="892" t="s">
        <v>204</v>
      </c>
      <c r="E2227" s="899"/>
      <c r="F2227" s="865"/>
      <c r="G2227" s="910"/>
      <c r="H2227" s="910"/>
      <c r="I2227" s="910"/>
      <c r="J2227" s="932"/>
      <c r="K2227" s="965"/>
      <c r="L2227" s="932"/>
      <c r="M2227" s="923"/>
      <c r="N2227" s="939">
        <v>4.5</v>
      </c>
      <c r="O2227" s="939">
        <v>3.69</v>
      </c>
      <c r="P2227" s="939"/>
      <c r="Q2227" s="1053">
        <v>15929.655000000002</v>
      </c>
      <c r="R2227" s="866"/>
      <c r="S2227" s="952"/>
    </row>
    <row r="2228" spans="1:19" ht="15">
      <c r="A2228" s="275"/>
      <c r="B2228" s="864"/>
      <c r="C2228" s="883" t="s">
        <v>1610</v>
      </c>
      <c r="D2228" s="868"/>
      <c r="E2228" s="901"/>
      <c r="F2228" s="868"/>
      <c r="G2228" s="912"/>
      <c r="H2228" s="912"/>
      <c r="I2228" s="912"/>
      <c r="J2228" s="933"/>
      <c r="K2228" s="964"/>
      <c r="L2228" s="933"/>
      <c r="M2228" s="922"/>
      <c r="N2228" s="940">
        <v>4.5</v>
      </c>
      <c r="O2228" s="940">
        <v>3.69</v>
      </c>
      <c r="P2228" s="940"/>
      <c r="Q2228" s="1054">
        <v>15929.655000000002</v>
      </c>
      <c r="R2228" s="869"/>
      <c r="S2228" s="951"/>
    </row>
    <row r="2229" spans="1:19" ht="28.5">
      <c r="A2229" s="275"/>
      <c r="B2229" s="864"/>
      <c r="C2229" s="884" t="s">
        <v>1611</v>
      </c>
      <c r="D2229" s="867" t="s">
        <v>167</v>
      </c>
      <c r="E2229" s="898" t="s">
        <v>1632</v>
      </c>
      <c r="F2229" s="867" t="s">
        <v>1612</v>
      </c>
      <c r="G2229" s="909" t="s">
        <v>170</v>
      </c>
      <c r="H2229" s="910" t="s">
        <v>170</v>
      </c>
      <c r="I2229" s="909" t="s">
        <v>176</v>
      </c>
      <c r="J2229" s="932" t="s">
        <v>172</v>
      </c>
      <c r="K2229" s="962" t="s">
        <v>173</v>
      </c>
      <c r="L2229" s="932" t="s">
        <v>1613</v>
      </c>
      <c r="M2229" s="920" t="s">
        <v>18</v>
      </c>
      <c r="N2229" s="939">
        <v>0</v>
      </c>
      <c r="O2229" s="939">
        <v>0</v>
      </c>
      <c r="P2229" s="939"/>
      <c r="Q2229" s="1053">
        <v>0</v>
      </c>
      <c r="R2229" s="866"/>
      <c r="S2229" s="952"/>
    </row>
    <row r="2230" spans="1:19" ht="14.25">
      <c r="A2230" s="275"/>
      <c r="B2230" s="864"/>
      <c r="C2230" s="884"/>
      <c r="D2230" s="865"/>
      <c r="E2230" s="896"/>
      <c r="F2230" s="865"/>
      <c r="G2230" s="911"/>
      <c r="H2230" s="910"/>
      <c r="I2230" s="911"/>
      <c r="J2230" s="932"/>
      <c r="K2230" s="963"/>
      <c r="L2230" s="932"/>
      <c r="M2230" s="921"/>
      <c r="N2230" s="939"/>
      <c r="O2230" s="939"/>
      <c r="P2230" s="939"/>
      <c r="Q2230" s="1053"/>
      <c r="R2230" s="866" t="s">
        <v>178</v>
      </c>
      <c r="S2230" s="952">
        <v>0</v>
      </c>
    </row>
    <row r="2231" spans="1:19" ht="15">
      <c r="A2231" s="275"/>
      <c r="B2231" s="864"/>
      <c r="C2231" s="884"/>
      <c r="D2231" s="865"/>
      <c r="E2231" s="897" t="s">
        <v>1635</v>
      </c>
      <c r="F2231" s="868"/>
      <c r="G2231" s="912"/>
      <c r="H2231" s="912"/>
      <c r="I2231" s="912"/>
      <c r="J2231" s="933"/>
      <c r="K2231" s="964"/>
      <c r="L2231" s="933"/>
      <c r="M2231" s="922"/>
      <c r="N2231" s="940">
        <v>0</v>
      </c>
      <c r="O2231" s="940">
        <v>0</v>
      </c>
      <c r="P2231" s="940">
        <v>0</v>
      </c>
      <c r="Q2231" s="1054">
        <v>0</v>
      </c>
      <c r="R2231" s="869"/>
      <c r="S2231" s="951"/>
    </row>
    <row r="2232" spans="1:19" ht="14.25">
      <c r="A2232" s="275"/>
      <c r="B2232" s="864"/>
      <c r="C2232" s="884"/>
      <c r="D2232" s="865"/>
      <c r="E2232" s="898" t="s">
        <v>1889</v>
      </c>
      <c r="F2232" s="867" t="s">
        <v>1612</v>
      </c>
      <c r="G2232" s="909" t="s">
        <v>170</v>
      </c>
      <c r="H2232" s="910" t="s">
        <v>170</v>
      </c>
      <c r="I2232" s="909" t="s">
        <v>176</v>
      </c>
      <c r="J2232" s="932" t="s">
        <v>172</v>
      </c>
      <c r="K2232" s="962" t="s">
        <v>173</v>
      </c>
      <c r="L2232" s="932" t="s">
        <v>1614</v>
      </c>
      <c r="M2232" s="920" t="s">
        <v>1615</v>
      </c>
      <c r="N2232" s="939">
        <v>0</v>
      </c>
      <c r="O2232" s="939">
        <v>0</v>
      </c>
      <c r="P2232" s="939"/>
      <c r="Q2232" s="1053">
        <v>0</v>
      </c>
      <c r="R2232" s="866"/>
      <c r="S2232" s="952"/>
    </row>
    <row r="2233" spans="1:19" ht="14.25">
      <c r="A2233" s="275"/>
      <c r="B2233" s="864"/>
      <c r="C2233" s="884"/>
      <c r="D2233" s="865"/>
      <c r="E2233" s="896"/>
      <c r="F2233" s="865"/>
      <c r="G2233" s="911"/>
      <c r="H2233" s="910"/>
      <c r="I2233" s="911"/>
      <c r="J2233" s="932"/>
      <c r="K2233" s="963"/>
      <c r="L2233" s="932"/>
      <c r="M2233" s="921"/>
      <c r="N2233" s="939"/>
      <c r="O2233" s="939"/>
      <c r="P2233" s="939"/>
      <c r="Q2233" s="1053"/>
      <c r="R2233" s="866" t="s">
        <v>178</v>
      </c>
      <c r="S2233" s="952">
        <v>0</v>
      </c>
    </row>
    <row r="2234" spans="1:19" ht="15">
      <c r="A2234" s="275"/>
      <c r="B2234" s="864"/>
      <c r="C2234" s="884"/>
      <c r="D2234" s="865"/>
      <c r="E2234" s="897" t="s">
        <v>1890</v>
      </c>
      <c r="F2234" s="868"/>
      <c r="G2234" s="912"/>
      <c r="H2234" s="912"/>
      <c r="I2234" s="912"/>
      <c r="J2234" s="933"/>
      <c r="K2234" s="964"/>
      <c r="L2234" s="933"/>
      <c r="M2234" s="922"/>
      <c r="N2234" s="940">
        <v>0</v>
      </c>
      <c r="O2234" s="940">
        <v>0</v>
      </c>
      <c r="P2234" s="940">
        <v>0</v>
      </c>
      <c r="Q2234" s="1054">
        <v>0</v>
      </c>
      <c r="R2234" s="869"/>
      <c r="S2234" s="951"/>
    </row>
    <row r="2235" spans="1:19" ht="15">
      <c r="A2235" s="275"/>
      <c r="B2235" s="864"/>
      <c r="C2235" s="884"/>
      <c r="D2235" s="892" t="s">
        <v>191</v>
      </c>
      <c r="E2235" s="899"/>
      <c r="F2235" s="865"/>
      <c r="G2235" s="910"/>
      <c r="H2235" s="910"/>
      <c r="I2235" s="910"/>
      <c r="J2235" s="932"/>
      <c r="K2235" s="965"/>
      <c r="L2235" s="932"/>
      <c r="M2235" s="923"/>
      <c r="N2235" s="939">
        <v>0</v>
      </c>
      <c r="O2235" s="939">
        <v>0</v>
      </c>
      <c r="P2235" s="939"/>
      <c r="Q2235" s="1053">
        <v>0</v>
      </c>
      <c r="R2235" s="866"/>
      <c r="S2235" s="952"/>
    </row>
    <row r="2236" spans="1:19" ht="14.25">
      <c r="A2236" s="275"/>
      <c r="B2236" s="864"/>
      <c r="C2236" s="884"/>
      <c r="D2236" s="867" t="s">
        <v>192</v>
      </c>
      <c r="E2236" s="898" t="s">
        <v>1616</v>
      </c>
      <c r="F2236" s="867" t="s">
        <v>240</v>
      </c>
      <c r="G2236" s="909" t="s">
        <v>194</v>
      </c>
      <c r="H2236" s="910" t="s">
        <v>194</v>
      </c>
      <c r="I2236" s="909" t="s">
        <v>176</v>
      </c>
      <c r="J2236" s="932" t="s">
        <v>238</v>
      </c>
      <c r="K2236" s="962" t="s">
        <v>173</v>
      </c>
      <c r="L2236" s="932" t="s">
        <v>1617</v>
      </c>
      <c r="M2236" s="920" t="s">
        <v>1618</v>
      </c>
      <c r="N2236" s="939">
        <v>57</v>
      </c>
      <c r="O2236" s="939">
        <v>58.175999999999995</v>
      </c>
      <c r="P2236" s="939"/>
      <c r="Q2236" s="1053">
        <v>364581.92099999997</v>
      </c>
      <c r="R2236" s="866"/>
      <c r="S2236" s="952"/>
    </row>
    <row r="2237" spans="1:19" ht="14.25">
      <c r="A2237" s="275"/>
      <c r="B2237" s="864"/>
      <c r="C2237" s="884"/>
      <c r="D2237" s="865"/>
      <c r="E2237" s="896"/>
      <c r="F2237" s="867" t="s">
        <v>243</v>
      </c>
      <c r="G2237" s="911" t="s">
        <v>194</v>
      </c>
      <c r="H2237" s="910" t="s">
        <v>194</v>
      </c>
      <c r="I2237" s="911" t="s">
        <v>176</v>
      </c>
      <c r="J2237" s="932" t="s">
        <v>238</v>
      </c>
      <c r="K2237" s="963" t="s">
        <v>173</v>
      </c>
      <c r="L2237" s="932" t="s">
        <v>1617</v>
      </c>
      <c r="M2237" s="921" t="s">
        <v>1618</v>
      </c>
      <c r="N2237" s="939">
        <v>57</v>
      </c>
      <c r="O2237" s="939">
        <v>57.54099999999999</v>
      </c>
      <c r="P2237" s="939"/>
      <c r="Q2237" s="1053">
        <v>363658.49800000002</v>
      </c>
      <c r="R2237" s="866"/>
      <c r="S2237" s="952"/>
    </row>
    <row r="2238" spans="1:19" ht="15">
      <c r="A2238" s="275"/>
      <c r="B2238" s="864"/>
      <c r="C2238" s="884"/>
      <c r="D2238" s="865"/>
      <c r="E2238" s="897" t="s">
        <v>1619</v>
      </c>
      <c r="F2238" s="868"/>
      <c r="G2238" s="912"/>
      <c r="H2238" s="912"/>
      <c r="I2238" s="912"/>
      <c r="J2238" s="933"/>
      <c r="K2238" s="964"/>
      <c r="L2238" s="933"/>
      <c r="M2238" s="922"/>
      <c r="N2238" s="940">
        <v>114</v>
      </c>
      <c r="O2238" s="940">
        <v>115.71700000000004</v>
      </c>
      <c r="P2238" s="940">
        <v>113.751</v>
      </c>
      <c r="Q2238" s="1054">
        <v>728240.41899999999</v>
      </c>
      <c r="R2238" s="869"/>
      <c r="S2238" s="951"/>
    </row>
    <row r="2239" spans="1:19" ht="15">
      <c r="A2239" s="275"/>
      <c r="B2239" s="864"/>
      <c r="C2239" s="886"/>
      <c r="D2239" s="892" t="s">
        <v>204</v>
      </c>
      <c r="E2239" s="899"/>
      <c r="F2239" s="865"/>
      <c r="G2239" s="910"/>
      <c r="H2239" s="910"/>
      <c r="I2239" s="910"/>
      <c r="J2239" s="932"/>
      <c r="K2239" s="965"/>
      <c r="L2239" s="932"/>
      <c r="M2239" s="923"/>
      <c r="N2239" s="939">
        <v>114</v>
      </c>
      <c r="O2239" s="939">
        <v>115.71700000000004</v>
      </c>
      <c r="P2239" s="939"/>
      <c r="Q2239" s="1053">
        <v>728240.41899999999</v>
      </c>
      <c r="R2239" s="866"/>
      <c r="S2239" s="952"/>
    </row>
    <row r="2240" spans="1:19" ht="30">
      <c r="A2240" s="275"/>
      <c r="B2240" s="864"/>
      <c r="C2240" s="883" t="s">
        <v>1620</v>
      </c>
      <c r="D2240" s="868"/>
      <c r="E2240" s="901"/>
      <c r="F2240" s="868"/>
      <c r="G2240" s="912"/>
      <c r="H2240" s="912"/>
      <c r="I2240" s="912"/>
      <c r="J2240" s="933"/>
      <c r="K2240" s="964"/>
      <c r="L2240" s="933"/>
      <c r="M2240" s="922"/>
      <c r="N2240" s="940">
        <v>114</v>
      </c>
      <c r="O2240" s="940">
        <v>115.71700000000004</v>
      </c>
      <c r="P2240" s="940"/>
      <c r="Q2240" s="1054">
        <v>728240.41899999999</v>
      </c>
      <c r="R2240" s="869"/>
      <c r="S2240" s="951"/>
    </row>
    <row r="2241" spans="1:19" ht="14.25">
      <c r="A2241" s="275"/>
      <c r="B2241" s="864"/>
      <c r="C2241" s="884" t="s">
        <v>376</v>
      </c>
      <c r="D2241" s="867" t="s">
        <v>192</v>
      </c>
      <c r="E2241" s="898" t="s">
        <v>2204</v>
      </c>
      <c r="F2241" s="867" t="s">
        <v>219</v>
      </c>
      <c r="G2241" s="909" t="s">
        <v>194</v>
      </c>
      <c r="H2241" s="910" t="s">
        <v>194</v>
      </c>
      <c r="I2241" s="909" t="s">
        <v>176</v>
      </c>
      <c r="J2241" s="932" t="s">
        <v>238</v>
      </c>
      <c r="K2241" s="962" t="s">
        <v>173</v>
      </c>
      <c r="L2241" s="932" t="s">
        <v>1617</v>
      </c>
      <c r="M2241" s="920" t="s">
        <v>2205</v>
      </c>
      <c r="N2241" s="939">
        <v>10.409999999999998</v>
      </c>
      <c r="O2241" s="939">
        <v>10.08</v>
      </c>
      <c r="P2241" s="939"/>
      <c r="Q2241" s="1053">
        <v>45442.271909999996</v>
      </c>
      <c r="R2241" s="866"/>
      <c r="S2241" s="952"/>
    </row>
    <row r="2242" spans="1:19" ht="14.25">
      <c r="A2242" s="275"/>
      <c r="B2242" s="864"/>
      <c r="C2242" s="884"/>
      <c r="D2242" s="865"/>
      <c r="E2242" s="896"/>
      <c r="F2242" s="867" t="s">
        <v>274</v>
      </c>
      <c r="G2242" s="911" t="s">
        <v>194</v>
      </c>
      <c r="H2242" s="910" t="s">
        <v>194</v>
      </c>
      <c r="I2242" s="911" t="s">
        <v>176</v>
      </c>
      <c r="J2242" s="932" t="s">
        <v>238</v>
      </c>
      <c r="K2242" s="963" t="s">
        <v>173</v>
      </c>
      <c r="L2242" s="932" t="s">
        <v>1617</v>
      </c>
      <c r="M2242" s="921" t="s">
        <v>2205</v>
      </c>
      <c r="N2242" s="939">
        <v>10.409999999999998</v>
      </c>
      <c r="O2242" s="939">
        <v>10.08</v>
      </c>
      <c r="P2242" s="939"/>
      <c r="Q2242" s="1053">
        <v>32363.755147500029</v>
      </c>
      <c r="R2242" s="866"/>
      <c r="S2242" s="952"/>
    </row>
    <row r="2243" spans="1:19" ht="15">
      <c r="A2243" s="275"/>
      <c r="B2243" s="864"/>
      <c r="C2243" s="884"/>
      <c r="D2243" s="865"/>
      <c r="E2243" s="897" t="s">
        <v>2206</v>
      </c>
      <c r="F2243" s="868"/>
      <c r="G2243" s="912"/>
      <c r="H2243" s="912"/>
      <c r="I2243" s="912"/>
      <c r="J2243" s="933"/>
      <c r="K2243" s="964"/>
      <c r="L2243" s="933"/>
      <c r="M2243" s="922"/>
      <c r="N2243" s="940">
        <v>20.819999999999997</v>
      </c>
      <c r="O2243" s="940">
        <v>20.16</v>
      </c>
      <c r="P2243" s="940">
        <v>0</v>
      </c>
      <c r="Q2243" s="1054">
        <v>77806.027057500032</v>
      </c>
      <c r="R2243" s="869"/>
      <c r="S2243" s="951"/>
    </row>
    <row r="2244" spans="1:19" ht="14.25">
      <c r="A2244" s="275"/>
      <c r="B2244" s="864"/>
      <c r="C2244" s="884"/>
      <c r="D2244" s="865"/>
      <c r="E2244" s="898" t="s">
        <v>2207</v>
      </c>
      <c r="F2244" s="867" t="s">
        <v>219</v>
      </c>
      <c r="G2244" s="909" t="s">
        <v>194</v>
      </c>
      <c r="H2244" s="910" t="s">
        <v>194</v>
      </c>
      <c r="I2244" s="909" t="s">
        <v>176</v>
      </c>
      <c r="J2244" s="932" t="s">
        <v>238</v>
      </c>
      <c r="K2244" s="962" t="s">
        <v>173</v>
      </c>
      <c r="L2244" s="932" t="s">
        <v>1617</v>
      </c>
      <c r="M2244" s="920" t="s">
        <v>2205</v>
      </c>
      <c r="N2244" s="939">
        <v>10.409999999999998</v>
      </c>
      <c r="O2244" s="939">
        <v>10.08</v>
      </c>
      <c r="P2244" s="939"/>
      <c r="Q2244" s="1053">
        <v>42937.42512749997</v>
      </c>
      <c r="R2244" s="866"/>
      <c r="S2244" s="952"/>
    </row>
    <row r="2245" spans="1:19" ht="14.25">
      <c r="A2245" s="275"/>
      <c r="B2245" s="864"/>
      <c r="C2245" s="884"/>
      <c r="D2245" s="865"/>
      <c r="E2245" s="896"/>
      <c r="F2245" s="867" t="s">
        <v>274</v>
      </c>
      <c r="G2245" s="911" t="s">
        <v>194</v>
      </c>
      <c r="H2245" s="910" t="s">
        <v>194</v>
      </c>
      <c r="I2245" s="911" t="s">
        <v>176</v>
      </c>
      <c r="J2245" s="932" t="s">
        <v>238</v>
      </c>
      <c r="K2245" s="963" t="s">
        <v>173</v>
      </c>
      <c r="L2245" s="932" t="s">
        <v>1617</v>
      </c>
      <c r="M2245" s="921" t="s">
        <v>2205</v>
      </c>
      <c r="N2245" s="939">
        <v>10.409999999999998</v>
      </c>
      <c r="O2245" s="939">
        <v>10.08</v>
      </c>
      <c r="P2245" s="939"/>
      <c r="Q2245" s="1053">
        <v>46286.845152499998</v>
      </c>
      <c r="R2245" s="866"/>
      <c r="S2245" s="952"/>
    </row>
    <row r="2246" spans="1:19" ht="15">
      <c r="A2246" s="275"/>
      <c r="B2246" s="864"/>
      <c r="C2246" s="884"/>
      <c r="D2246" s="865"/>
      <c r="E2246" s="897" t="s">
        <v>2208</v>
      </c>
      <c r="F2246" s="868"/>
      <c r="G2246" s="912"/>
      <c r="H2246" s="912"/>
      <c r="I2246" s="912"/>
      <c r="J2246" s="933"/>
      <c r="K2246" s="964"/>
      <c r="L2246" s="933"/>
      <c r="M2246" s="922"/>
      <c r="N2246" s="940">
        <v>20.819999999999997</v>
      </c>
      <c r="O2246" s="940">
        <v>20.16</v>
      </c>
      <c r="P2246" s="940">
        <v>0</v>
      </c>
      <c r="Q2246" s="1054">
        <v>89224.270279999968</v>
      </c>
      <c r="R2246" s="869"/>
      <c r="S2246" s="951"/>
    </row>
    <row r="2247" spans="1:19" ht="14.25">
      <c r="A2247" s="275"/>
      <c r="B2247" s="864"/>
      <c r="C2247" s="884"/>
      <c r="D2247" s="865"/>
      <c r="E2247" s="898" t="s">
        <v>2209</v>
      </c>
      <c r="F2247" s="867" t="s">
        <v>219</v>
      </c>
      <c r="G2247" s="909" t="s">
        <v>194</v>
      </c>
      <c r="H2247" s="910" t="s">
        <v>194</v>
      </c>
      <c r="I2247" s="909" t="s">
        <v>176</v>
      </c>
      <c r="J2247" s="932" t="s">
        <v>238</v>
      </c>
      <c r="K2247" s="962" t="s">
        <v>173</v>
      </c>
      <c r="L2247" s="932" t="s">
        <v>1617</v>
      </c>
      <c r="M2247" s="920" t="s">
        <v>2205</v>
      </c>
      <c r="N2247" s="939">
        <v>10.409999999999998</v>
      </c>
      <c r="O2247" s="939">
        <v>10.08</v>
      </c>
      <c r="P2247" s="939"/>
      <c r="Q2247" s="1053">
        <v>50118.265847500035</v>
      </c>
      <c r="R2247" s="866"/>
      <c r="S2247" s="952"/>
    </row>
    <row r="2248" spans="1:19" ht="14.25">
      <c r="A2248" s="275"/>
      <c r="B2248" s="864"/>
      <c r="C2248" s="884"/>
      <c r="D2248" s="865"/>
      <c r="E2248" s="896"/>
      <c r="F2248" s="867" t="s">
        <v>274</v>
      </c>
      <c r="G2248" s="911" t="s">
        <v>194</v>
      </c>
      <c r="H2248" s="910" t="s">
        <v>194</v>
      </c>
      <c r="I2248" s="911" t="s">
        <v>176</v>
      </c>
      <c r="J2248" s="932" t="s">
        <v>238</v>
      </c>
      <c r="K2248" s="963" t="s">
        <v>173</v>
      </c>
      <c r="L2248" s="932" t="s">
        <v>1617</v>
      </c>
      <c r="M2248" s="921" t="s">
        <v>2205</v>
      </c>
      <c r="N2248" s="939">
        <v>10.409999999999998</v>
      </c>
      <c r="O2248" s="939">
        <v>10.08</v>
      </c>
      <c r="P2248" s="939"/>
      <c r="Q2248" s="1053">
        <v>37601.873002499975</v>
      </c>
      <c r="R2248" s="866"/>
      <c r="S2248" s="952"/>
    </row>
    <row r="2249" spans="1:19" ht="15">
      <c r="A2249" s="275"/>
      <c r="B2249" s="864"/>
      <c r="C2249" s="884"/>
      <c r="D2249" s="865"/>
      <c r="E2249" s="897" t="s">
        <v>2210</v>
      </c>
      <c r="F2249" s="868"/>
      <c r="G2249" s="912"/>
      <c r="H2249" s="912"/>
      <c r="I2249" s="912"/>
      <c r="J2249" s="933"/>
      <c r="K2249" s="964"/>
      <c r="L2249" s="933"/>
      <c r="M2249" s="922"/>
      <c r="N2249" s="940">
        <v>20.819999999999997</v>
      </c>
      <c r="O2249" s="940">
        <v>20.16</v>
      </c>
      <c r="P2249" s="940">
        <v>0</v>
      </c>
      <c r="Q2249" s="1054">
        <v>87720.138849999988</v>
      </c>
      <c r="R2249" s="869"/>
      <c r="S2249" s="951"/>
    </row>
    <row r="2250" spans="1:19" ht="15">
      <c r="A2250" s="275"/>
      <c r="B2250" s="864"/>
      <c r="C2250" s="886"/>
      <c r="D2250" s="892" t="s">
        <v>204</v>
      </c>
      <c r="E2250" s="899"/>
      <c r="F2250" s="865"/>
      <c r="G2250" s="910"/>
      <c r="H2250" s="910"/>
      <c r="I2250" s="910"/>
      <c r="J2250" s="932"/>
      <c r="K2250" s="965"/>
      <c r="L2250" s="932"/>
      <c r="M2250" s="923"/>
      <c r="N2250" s="939">
        <v>62.459999999999987</v>
      </c>
      <c r="O2250" s="939">
        <v>60.480000000000111</v>
      </c>
      <c r="P2250" s="939"/>
      <c r="Q2250" s="1053">
        <v>254750.43618749999</v>
      </c>
      <c r="R2250" s="866"/>
      <c r="S2250" s="952"/>
    </row>
    <row r="2251" spans="1:19" ht="30">
      <c r="A2251" s="276"/>
      <c r="B2251" s="864"/>
      <c r="C2251" s="883" t="s">
        <v>380</v>
      </c>
      <c r="D2251" s="868"/>
      <c r="E2251" s="901"/>
      <c r="F2251" s="868"/>
      <c r="G2251" s="912"/>
      <c r="H2251" s="912"/>
      <c r="I2251" s="912"/>
      <c r="J2251" s="933"/>
      <c r="K2251" s="964"/>
      <c r="L2251" s="933"/>
      <c r="M2251" s="922"/>
      <c r="N2251" s="940">
        <v>62.459999999999987</v>
      </c>
      <c r="O2251" s="940">
        <v>60.480000000000111</v>
      </c>
      <c r="P2251" s="940"/>
      <c r="Q2251" s="1054">
        <v>254750.43618749999</v>
      </c>
      <c r="R2251" s="869"/>
      <c r="S2251" s="951"/>
    </row>
    <row r="2252" spans="1:19" ht="14.25">
      <c r="A2252" s="275"/>
      <c r="B2252" s="864"/>
      <c r="C2252" s="884" t="s">
        <v>721</v>
      </c>
      <c r="D2252" s="867" t="s">
        <v>167</v>
      </c>
      <c r="E2252" s="898" t="s">
        <v>1621</v>
      </c>
      <c r="F2252" s="867"/>
      <c r="G2252" s="909" t="s">
        <v>170</v>
      </c>
      <c r="H2252" s="910" t="s">
        <v>170</v>
      </c>
      <c r="I2252" s="909" t="s">
        <v>176</v>
      </c>
      <c r="J2252" s="932" t="s">
        <v>172</v>
      </c>
      <c r="K2252" s="962" t="s">
        <v>173</v>
      </c>
      <c r="L2252" s="932" t="s">
        <v>1622</v>
      </c>
      <c r="M2252" s="920" t="s">
        <v>1623</v>
      </c>
      <c r="N2252" s="939">
        <v>8.4999999999999982</v>
      </c>
      <c r="O2252" s="939">
        <v>6.030000000000002</v>
      </c>
      <c r="P2252" s="939"/>
      <c r="Q2252" s="1053">
        <v>754.05000000000007</v>
      </c>
      <c r="R2252" s="866"/>
      <c r="S2252" s="952"/>
    </row>
    <row r="2253" spans="1:19" ht="14.25">
      <c r="A2253" s="275"/>
      <c r="B2253" s="864"/>
      <c r="C2253" s="884"/>
      <c r="D2253" s="865"/>
      <c r="E2253" s="896"/>
      <c r="F2253" s="865"/>
      <c r="G2253" s="911"/>
      <c r="H2253" s="910"/>
      <c r="I2253" s="911"/>
      <c r="J2253" s="932"/>
      <c r="K2253" s="963"/>
      <c r="L2253" s="932"/>
      <c r="M2253" s="921"/>
      <c r="N2253" s="939"/>
      <c r="O2253" s="939"/>
      <c r="P2253" s="939"/>
      <c r="Q2253" s="1053"/>
      <c r="R2253" s="866" t="s">
        <v>178</v>
      </c>
      <c r="S2253" s="952">
        <v>83781.37000000001</v>
      </c>
    </row>
    <row r="2254" spans="1:19" ht="15">
      <c r="A2254" s="275"/>
      <c r="B2254" s="864"/>
      <c r="C2254" s="884"/>
      <c r="D2254" s="865"/>
      <c r="E2254" s="897" t="s">
        <v>1624</v>
      </c>
      <c r="F2254" s="868"/>
      <c r="G2254" s="912"/>
      <c r="H2254" s="912"/>
      <c r="I2254" s="912"/>
      <c r="J2254" s="933"/>
      <c r="K2254" s="964"/>
      <c r="L2254" s="933"/>
      <c r="M2254" s="922"/>
      <c r="N2254" s="940">
        <v>8.4999999999999982</v>
      </c>
      <c r="O2254" s="940">
        <v>6.030000000000002</v>
      </c>
      <c r="P2254" s="940">
        <v>4.01</v>
      </c>
      <c r="Q2254" s="1054">
        <v>754.05000000000007</v>
      </c>
      <c r="R2254" s="869"/>
      <c r="S2254" s="951"/>
    </row>
    <row r="2255" spans="1:19" ht="15">
      <c r="A2255" s="275"/>
      <c r="B2255" s="864"/>
      <c r="C2255" s="886"/>
      <c r="D2255" s="892" t="s">
        <v>191</v>
      </c>
      <c r="E2255" s="899"/>
      <c r="F2255" s="865"/>
      <c r="G2255" s="910"/>
      <c r="H2255" s="910"/>
      <c r="I2255" s="910"/>
      <c r="J2255" s="932"/>
      <c r="K2255" s="965"/>
      <c r="L2255" s="932"/>
      <c r="M2255" s="923"/>
      <c r="N2255" s="939">
        <v>8.4999999999999982</v>
      </c>
      <c r="O2255" s="939">
        <v>6.030000000000002</v>
      </c>
      <c r="P2255" s="939"/>
      <c r="Q2255" s="1053">
        <v>754.05000000000007</v>
      </c>
      <c r="R2255" s="866"/>
      <c r="S2255" s="952"/>
    </row>
    <row r="2256" spans="1:19" ht="15">
      <c r="A2256" s="275"/>
      <c r="B2256" s="870"/>
      <c r="C2256" s="883" t="s">
        <v>726</v>
      </c>
      <c r="D2256" s="868"/>
      <c r="E2256" s="901"/>
      <c r="F2256" s="868"/>
      <c r="G2256" s="912"/>
      <c r="H2256" s="912"/>
      <c r="I2256" s="912"/>
      <c r="J2256" s="933"/>
      <c r="K2256" s="964"/>
      <c r="L2256" s="933"/>
      <c r="M2256" s="922"/>
      <c r="N2256" s="940">
        <v>8.4999999999999982</v>
      </c>
      <c r="O2256" s="940">
        <v>6.030000000000002</v>
      </c>
      <c r="P2256" s="940"/>
      <c r="Q2256" s="1054">
        <v>754.05000000000007</v>
      </c>
      <c r="R2256" s="869"/>
      <c r="S2256" s="951"/>
    </row>
    <row r="2257" spans="1:19" ht="15">
      <c r="A2257" s="275"/>
      <c r="B2257" s="871" t="s">
        <v>1625</v>
      </c>
      <c r="C2257" s="887"/>
      <c r="D2257" s="872"/>
      <c r="E2257" s="902"/>
      <c r="F2257" s="872"/>
      <c r="G2257" s="913"/>
      <c r="H2257" s="913"/>
      <c r="I2257" s="913"/>
      <c r="J2257" s="934"/>
      <c r="K2257" s="966"/>
      <c r="L2257" s="934"/>
      <c r="M2257" s="924"/>
      <c r="N2257" s="941">
        <v>193.29000000000059</v>
      </c>
      <c r="O2257" s="941">
        <v>188.11700000000025</v>
      </c>
      <c r="P2257" s="941"/>
      <c r="Q2257" s="1055">
        <v>999730.27018750005</v>
      </c>
      <c r="R2257" s="873"/>
      <c r="S2257" s="953"/>
    </row>
    <row r="2258" spans="1:19" ht="15">
      <c r="A2258" s="275"/>
      <c r="B2258" s="874" t="s">
        <v>19</v>
      </c>
      <c r="C2258" s="884" t="s">
        <v>1626</v>
      </c>
      <c r="D2258" s="867" t="s">
        <v>167</v>
      </c>
      <c r="E2258" s="898" t="s">
        <v>1627</v>
      </c>
      <c r="F2258" s="867"/>
      <c r="G2258" s="909" t="s">
        <v>170</v>
      </c>
      <c r="H2258" s="910" t="s">
        <v>170</v>
      </c>
      <c r="I2258" s="909" t="s">
        <v>176</v>
      </c>
      <c r="J2258" s="932" t="s">
        <v>172</v>
      </c>
      <c r="K2258" s="962" t="s">
        <v>177</v>
      </c>
      <c r="L2258" s="932" t="s">
        <v>1628</v>
      </c>
      <c r="M2258" s="920" t="s">
        <v>1629</v>
      </c>
      <c r="N2258" s="939">
        <v>2</v>
      </c>
      <c r="O2258" s="939">
        <v>1.7999999999999996</v>
      </c>
      <c r="P2258" s="939"/>
      <c r="Q2258" s="1053">
        <v>0</v>
      </c>
      <c r="R2258" s="866"/>
      <c r="S2258" s="952"/>
    </row>
    <row r="2259" spans="1:19" ht="14.25">
      <c r="A2259" s="275"/>
      <c r="B2259" s="864"/>
      <c r="C2259" s="884"/>
      <c r="D2259" s="865"/>
      <c r="E2259" s="896"/>
      <c r="F2259" s="865"/>
      <c r="G2259" s="911"/>
      <c r="H2259" s="910"/>
      <c r="I2259" s="911"/>
      <c r="J2259" s="932"/>
      <c r="K2259" s="963"/>
      <c r="L2259" s="932"/>
      <c r="M2259" s="921"/>
      <c r="N2259" s="939"/>
      <c r="O2259" s="939"/>
      <c r="P2259" s="939"/>
      <c r="Q2259" s="1053"/>
      <c r="R2259" s="866" t="s">
        <v>178</v>
      </c>
      <c r="S2259" s="952">
        <v>0</v>
      </c>
    </row>
    <row r="2260" spans="1:19" ht="15">
      <c r="A2260" s="275"/>
      <c r="B2260" s="864"/>
      <c r="C2260" s="884"/>
      <c r="D2260" s="865"/>
      <c r="E2260" s="897" t="s">
        <v>1630</v>
      </c>
      <c r="F2260" s="868"/>
      <c r="G2260" s="912"/>
      <c r="H2260" s="912"/>
      <c r="I2260" s="912"/>
      <c r="J2260" s="933"/>
      <c r="K2260" s="964"/>
      <c r="L2260" s="933"/>
      <c r="M2260" s="922"/>
      <c r="N2260" s="940">
        <v>2</v>
      </c>
      <c r="O2260" s="940">
        <v>1.7999999999999996</v>
      </c>
      <c r="P2260" s="940">
        <v>0</v>
      </c>
      <c r="Q2260" s="1054">
        <v>0</v>
      </c>
      <c r="R2260" s="869"/>
      <c r="S2260" s="951"/>
    </row>
    <row r="2261" spans="1:19" ht="15">
      <c r="A2261" s="275"/>
      <c r="B2261" s="864"/>
      <c r="C2261" s="886"/>
      <c r="D2261" s="892" t="s">
        <v>191</v>
      </c>
      <c r="E2261" s="899"/>
      <c r="F2261" s="865"/>
      <c r="G2261" s="910"/>
      <c r="H2261" s="910"/>
      <c r="I2261" s="910"/>
      <c r="J2261" s="932"/>
      <c r="K2261" s="965"/>
      <c r="L2261" s="932"/>
      <c r="M2261" s="923"/>
      <c r="N2261" s="939">
        <v>2</v>
      </c>
      <c r="O2261" s="939">
        <v>1.7999999999999996</v>
      </c>
      <c r="P2261" s="939"/>
      <c r="Q2261" s="1053">
        <v>0</v>
      </c>
      <c r="R2261" s="866"/>
      <c r="S2261" s="952"/>
    </row>
    <row r="2262" spans="1:19" ht="15">
      <c r="A2262" s="275"/>
      <c r="B2262" s="864"/>
      <c r="C2262" s="883" t="s">
        <v>1631</v>
      </c>
      <c r="D2262" s="868"/>
      <c r="E2262" s="901"/>
      <c r="F2262" s="868"/>
      <c r="G2262" s="912"/>
      <c r="H2262" s="912"/>
      <c r="I2262" s="912"/>
      <c r="J2262" s="933"/>
      <c r="K2262" s="964"/>
      <c r="L2262" s="933"/>
      <c r="M2262" s="922"/>
      <c r="N2262" s="940">
        <v>2</v>
      </c>
      <c r="O2262" s="940">
        <v>1.7999999999999996</v>
      </c>
      <c r="P2262" s="940"/>
      <c r="Q2262" s="1054">
        <v>0</v>
      </c>
      <c r="R2262" s="869"/>
      <c r="S2262" s="951"/>
    </row>
    <row r="2263" spans="1:19" ht="14.25">
      <c r="A2263" s="275"/>
      <c r="B2263" s="864"/>
      <c r="C2263" s="884" t="s">
        <v>166</v>
      </c>
      <c r="D2263" s="867" t="s">
        <v>167</v>
      </c>
      <c r="E2263" s="898" t="s">
        <v>1632</v>
      </c>
      <c r="F2263" s="867" t="s">
        <v>1634</v>
      </c>
      <c r="G2263" s="909" t="s">
        <v>170</v>
      </c>
      <c r="H2263" s="910" t="s">
        <v>170</v>
      </c>
      <c r="I2263" s="909" t="s">
        <v>176</v>
      </c>
      <c r="J2263" s="932" t="s">
        <v>172</v>
      </c>
      <c r="K2263" s="962" t="s">
        <v>177</v>
      </c>
      <c r="L2263" s="932" t="s">
        <v>1633</v>
      </c>
      <c r="M2263" s="920" t="s">
        <v>1633</v>
      </c>
      <c r="N2263" s="939">
        <v>2.5</v>
      </c>
      <c r="O2263" s="939">
        <v>1.5999999999999999</v>
      </c>
      <c r="P2263" s="939"/>
      <c r="Q2263" s="1053">
        <v>0</v>
      </c>
      <c r="R2263" s="866"/>
      <c r="S2263" s="952"/>
    </row>
    <row r="2264" spans="1:19" ht="14.25">
      <c r="A2264" s="275"/>
      <c r="B2264" s="864"/>
      <c r="C2264" s="884"/>
      <c r="D2264" s="865"/>
      <c r="E2264" s="896"/>
      <c r="F2264" s="865"/>
      <c r="G2264" s="911"/>
      <c r="H2264" s="910"/>
      <c r="I2264" s="911"/>
      <c r="J2264" s="932"/>
      <c r="K2264" s="963"/>
      <c r="L2264" s="932"/>
      <c r="M2264" s="921"/>
      <c r="N2264" s="939"/>
      <c r="O2264" s="939"/>
      <c r="P2264" s="939"/>
      <c r="Q2264" s="1053"/>
      <c r="R2264" s="866" t="s">
        <v>178</v>
      </c>
      <c r="S2264" s="952">
        <v>0</v>
      </c>
    </row>
    <row r="2265" spans="1:19" ht="15">
      <c r="A2265" s="275"/>
      <c r="B2265" s="864"/>
      <c r="C2265" s="884"/>
      <c r="D2265" s="865"/>
      <c r="E2265" s="897" t="s">
        <v>1635</v>
      </c>
      <c r="F2265" s="868"/>
      <c r="G2265" s="912"/>
      <c r="H2265" s="912"/>
      <c r="I2265" s="912"/>
      <c r="J2265" s="933"/>
      <c r="K2265" s="964"/>
      <c r="L2265" s="933"/>
      <c r="M2265" s="922"/>
      <c r="N2265" s="940">
        <v>2.5</v>
      </c>
      <c r="O2265" s="940">
        <v>1.5999999999999999</v>
      </c>
      <c r="P2265" s="940">
        <v>0</v>
      </c>
      <c r="Q2265" s="1054">
        <v>0</v>
      </c>
      <c r="R2265" s="869"/>
      <c r="S2265" s="951"/>
    </row>
    <row r="2266" spans="1:19" ht="14.25">
      <c r="A2266" s="275"/>
      <c r="B2266" s="864"/>
      <c r="C2266" s="884"/>
      <c r="D2266" s="865"/>
      <c r="E2266" s="898" t="s">
        <v>1891</v>
      </c>
      <c r="F2266" s="867" t="s">
        <v>1832</v>
      </c>
      <c r="G2266" s="909" t="s">
        <v>170</v>
      </c>
      <c r="H2266" s="910" t="s">
        <v>170</v>
      </c>
      <c r="I2266" s="909" t="s">
        <v>176</v>
      </c>
      <c r="J2266" s="932" t="s">
        <v>172</v>
      </c>
      <c r="K2266" s="962" t="s">
        <v>173</v>
      </c>
      <c r="L2266" s="932" t="s">
        <v>81</v>
      </c>
      <c r="M2266" s="920" t="s">
        <v>1637</v>
      </c>
      <c r="N2266" s="939">
        <v>0.52</v>
      </c>
      <c r="O2266" s="939">
        <v>0.39999999999999997</v>
      </c>
      <c r="P2266" s="939"/>
      <c r="Q2266" s="1053">
        <v>0</v>
      </c>
      <c r="R2266" s="866"/>
      <c r="S2266" s="952"/>
    </row>
    <row r="2267" spans="1:19" ht="14.25">
      <c r="A2267" s="275"/>
      <c r="B2267" s="864"/>
      <c r="C2267" s="884"/>
      <c r="D2267" s="865"/>
      <c r="E2267" s="895"/>
      <c r="F2267" s="865"/>
      <c r="G2267" s="909"/>
      <c r="H2267" s="910"/>
      <c r="I2267" s="909"/>
      <c r="J2267" s="932"/>
      <c r="K2267" s="962"/>
      <c r="L2267" s="932"/>
      <c r="M2267" s="920"/>
      <c r="N2267" s="939"/>
      <c r="O2267" s="939"/>
      <c r="P2267" s="939"/>
      <c r="Q2267" s="1053"/>
      <c r="R2267" s="866" t="s">
        <v>178</v>
      </c>
      <c r="S2267" s="952">
        <v>0</v>
      </c>
    </row>
    <row r="2268" spans="1:19" ht="14.25">
      <c r="A2268" s="276"/>
      <c r="B2268" s="864"/>
      <c r="C2268" s="884"/>
      <c r="D2268" s="865"/>
      <c r="E2268" s="895"/>
      <c r="F2268" s="867" t="s">
        <v>1304</v>
      </c>
      <c r="G2268" s="909" t="s">
        <v>170</v>
      </c>
      <c r="H2268" s="910" t="s">
        <v>170</v>
      </c>
      <c r="I2268" s="909" t="s">
        <v>176</v>
      </c>
      <c r="J2268" s="932" t="s">
        <v>172</v>
      </c>
      <c r="K2268" s="962" t="s">
        <v>173</v>
      </c>
      <c r="L2268" s="932" t="s">
        <v>81</v>
      </c>
      <c r="M2268" s="920" t="s">
        <v>1637</v>
      </c>
      <c r="N2268" s="939">
        <v>6.2399999999999984</v>
      </c>
      <c r="O2268" s="939">
        <v>6</v>
      </c>
      <c r="P2268" s="939"/>
      <c r="Q2268" s="1053">
        <v>201.947</v>
      </c>
      <c r="R2268" s="866"/>
      <c r="S2268" s="952"/>
    </row>
    <row r="2269" spans="1:19" ht="14.25">
      <c r="A2269" s="275"/>
      <c r="B2269" s="864"/>
      <c r="C2269" s="884"/>
      <c r="D2269" s="865"/>
      <c r="E2269" s="895"/>
      <c r="F2269" s="865"/>
      <c r="G2269" s="909"/>
      <c r="H2269" s="910"/>
      <c r="I2269" s="909"/>
      <c r="J2269" s="932"/>
      <c r="K2269" s="962"/>
      <c r="L2269" s="932"/>
      <c r="M2269" s="920"/>
      <c r="N2269" s="939"/>
      <c r="O2269" s="939"/>
      <c r="P2269" s="939"/>
      <c r="Q2269" s="1053"/>
      <c r="R2269" s="866" t="s">
        <v>372</v>
      </c>
      <c r="S2269" s="952">
        <v>13923</v>
      </c>
    </row>
    <row r="2270" spans="1:19" ht="14.25">
      <c r="A2270" s="275"/>
      <c r="B2270" s="864"/>
      <c r="C2270" s="884"/>
      <c r="D2270" s="865"/>
      <c r="E2270" s="895"/>
      <c r="F2270" s="865"/>
      <c r="G2270" s="909"/>
      <c r="H2270" s="910"/>
      <c r="I2270" s="909"/>
      <c r="J2270" s="932"/>
      <c r="K2270" s="962"/>
      <c r="L2270" s="932"/>
      <c r="M2270" s="920"/>
      <c r="N2270" s="939"/>
      <c r="O2270" s="939"/>
      <c r="P2270" s="939"/>
      <c r="Q2270" s="1053"/>
      <c r="R2270" s="866" t="s">
        <v>178</v>
      </c>
      <c r="S2270" s="952">
        <v>1178</v>
      </c>
    </row>
    <row r="2271" spans="1:19" ht="14.25">
      <c r="A2271" s="275"/>
      <c r="B2271" s="864"/>
      <c r="C2271" s="884"/>
      <c r="D2271" s="865"/>
      <c r="E2271" s="895"/>
      <c r="F2271" s="867" t="s">
        <v>1305</v>
      </c>
      <c r="G2271" s="909" t="s">
        <v>170</v>
      </c>
      <c r="H2271" s="910" t="s">
        <v>170</v>
      </c>
      <c r="I2271" s="909" t="s">
        <v>176</v>
      </c>
      <c r="J2271" s="932" t="s">
        <v>172</v>
      </c>
      <c r="K2271" s="962" t="s">
        <v>173</v>
      </c>
      <c r="L2271" s="932" t="s">
        <v>81</v>
      </c>
      <c r="M2271" s="920" t="s">
        <v>1637</v>
      </c>
      <c r="N2271" s="939">
        <v>6.2399999999999984</v>
      </c>
      <c r="O2271" s="939">
        <v>6</v>
      </c>
      <c r="P2271" s="939"/>
      <c r="Q2271" s="1053">
        <v>226.32</v>
      </c>
      <c r="R2271" s="866"/>
      <c r="S2271" s="952"/>
    </row>
    <row r="2272" spans="1:19" ht="14.25">
      <c r="A2272" s="275"/>
      <c r="B2272" s="864"/>
      <c r="C2272" s="884"/>
      <c r="D2272" s="865"/>
      <c r="E2272" s="895"/>
      <c r="F2272" s="865"/>
      <c r="G2272" s="909"/>
      <c r="H2272" s="910"/>
      <c r="I2272" s="909"/>
      <c r="J2272" s="932"/>
      <c r="K2272" s="962"/>
      <c r="L2272" s="932"/>
      <c r="M2272" s="920"/>
      <c r="N2272" s="939"/>
      <c r="O2272" s="939"/>
      <c r="P2272" s="939"/>
      <c r="Q2272" s="1053"/>
      <c r="R2272" s="866" t="s">
        <v>372</v>
      </c>
      <c r="S2272" s="952">
        <v>15941</v>
      </c>
    </row>
    <row r="2273" spans="1:19" ht="14.25">
      <c r="A2273" s="275"/>
      <c r="B2273" s="864"/>
      <c r="C2273" s="884"/>
      <c r="D2273" s="865"/>
      <c r="E2273" s="896"/>
      <c r="F2273" s="865"/>
      <c r="G2273" s="911"/>
      <c r="H2273" s="910"/>
      <c r="I2273" s="911"/>
      <c r="J2273" s="932"/>
      <c r="K2273" s="963"/>
      <c r="L2273" s="932"/>
      <c r="M2273" s="921"/>
      <c r="N2273" s="939"/>
      <c r="O2273" s="939"/>
      <c r="P2273" s="939"/>
      <c r="Q2273" s="1053"/>
      <c r="R2273" s="866" t="s">
        <v>178</v>
      </c>
      <c r="S2273" s="952">
        <v>1925</v>
      </c>
    </row>
    <row r="2274" spans="1:19" ht="15">
      <c r="A2274" s="275"/>
      <c r="B2274" s="864"/>
      <c r="C2274" s="884"/>
      <c r="D2274" s="865"/>
      <c r="E2274" s="897" t="s">
        <v>1892</v>
      </c>
      <c r="F2274" s="868"/>
      <c r="G2274" s="912"/>
      <c r="H2274" s="912"/>
      <c r="I2274" s="912"/>
      <c r="J2274" s="933"/>
      <c r="K2274" s="964"/>
      <c r="L2274" s="933"/>
      <c r="M2274" s="922"/>
      <c r="N2274" s="940">
        <v>12.999999999999993</v>
      </c>
      <c r="O2274" s="940">
        <v>12.4</v>
      </c>
      <c r="P2274" s="940">
        <v>11.32</v>
      </c>
      <c r="Q2274" s="1054">
        <v>428.26700000000005</v>
      </c>
      <c r="R2274" s="869"/>
      <c r="S2274" s="951"/>
    </row>
    <row r="2275" spans="1:19" ht="15">
      <c r="A2275" s="275"/>
      <c r="B2275" s="864"/>
      <c r="C2275" s="884"/>
      <c r="D2275" s="892" t="s">
        <v>191</v>
      </c>
      <c r="E2275" s="899"/>
      <c r="F2275" s="865"/>
      <c r="G2275" s="910"/>
      <c r="H2275" s="910"/>
      <c r="I2275" s="910"/>
      <c r="J2275" s="932"/>
      <c r="K2275" s="965"/>
      <c r="L2275" s="932"/>
      <c r="M2275" s="923"/>
      <c r="N2275" s="939">
        <v>15.499999999999991</v>
      </c>
      <c r="O2275" s="939">
        <v>14</v>
      </c>
      <c r="P2275" s="939"/>
      <c r="Q2275" s="1053">
        <v>428.26700000000005</v>
      </c>
      <c r="R2275" s="866"/>
      <c r="S2275" s="952"/>
    </row>
    <row r="2276" spans="1:19" ht="14.25">
      <c r="A2276" s="276"/>
      <c r="B2276" s="864"/>
      <c r="C2276" s="884"/>
      <c r="D2276" s="867" t="s">
        <v>192</v>
      </c>
      <c r="E2276" s="898" t="s">
        <v>1638</v>
      </c>
      <c r="F2276" s="867" t="s">
        <v>240</v>
      </c>
      <c r="G2276" s="909" t="s">
        <v>194</v>
      </c>
      <c r="H2276" s="910" t="s">
        <v>194</v>
      </c>
      <c r="I2276" s="909" t="s">
        <v>176</v>
      </c>
      <c r="J2276" s="932" t="s">
        <v>172</v>
      </c>
      <c r="K2276" s="962" t="s">
        <v>173</v>
      </c>
      <c r="L2276" s="932" t="s">
        <v>1636</v>
      </c>
      <c r="M2276" s="920" t="s">
        <v>1639</v>
      </c>
      <c r="N2276" s="939">
        <v>3.2999999999999994</v>
      </c>
      <c r="O2276" s="939">
        <v>3.2999999999999994</v>
      </c>
      <c r="P2276" s="939"/>
      <c r="Q2276" s="1053">
        <v>18595.493999999999</v>
      </c>
      <c r="R2276" s="866"/>
      <c r="S2276" s="952"/>
    </row>
    <row r="2277" spans="1:19" ht="14.25">
      <c r="A2277" s="275"/>
      <c r="B2277" s="864"/>
      <c r="C2277" s="884"/>
      <c r="D2277" s="865"/>
      <c r="E2277" s="895"/>
      <c r="F2277" s="867" t="s">
        <v>243</v>
      </c>
      <c r="G2277" s="909" t="s">
        <v>194</v>
      </c>
      <c r="H2277" s="910" t="s">
        <v>194</v>
      </c>
      <c r="I2277" s="909" t="s">
        <v>176</v>
      </c>
      <c r="J2277" s="932" t="s">
        <v>172</v>
      </c>
      <c r="K2277" s="962" t="s">
        <v>173</v>
      </c>
      <c r="L2277" s="932" t="s">
        <v>1636</v>
      </c>
      <c r="M2277" s="920" t="s">
        <v>1639</v>
      </c>
      <c r="N2277" s="939">
        <v>3.2999999999999994</v>
      </c>
      <c r="O2277" s="939">
        <v>3.2999999999999994</v>
      </c>
      <c r="P2277" s="939"/>
      <c r="Q2277" s="1053">
        <v>18618.137999999995</v>
      </c>
      <c r="R2277" s="866"/>
      <c r="S2277" s="952"/>
    </row>
    <row r="2278" spans="1:19" ht="14.25">
      <c r="A2278" s="275"/>
      <c r="B2278" s="864"/>
      <c r="C2278" s="884"/>
      <c r="D2278" s="865"/>
      <c r="E2278" s="896"/>
      <c r="F2278" s="867" t="s">
        <v>244</v>
      </c>
      <c r="G2278" s="911" t="s">
        <v>194</v>
      </c>
      <c r="H2278" s="910" t="s">
        <v>194</v>
      </c>
      <c r="I2278" s="911" t="s">
        <v>176</v>
      </c>
      <c r="J2278" s="932" t="s">
        <v>172</v>
      </c>
      <c r="K2278" s="963" t="s">
        <v>173</v>
      </c>
      <c r="L2278" s="932" t="s">
        <v>1636</v>
      </c>
      <c r="M2278" s="921" t="s">
        <v>1639</v>
      </c>
      <c r="N2278" s="939">
        <v>2.5</v>
      </c>
      <c r="O2278" s="939">
        <v>2</v>
      </c>
      <c r="P2278" s="939"/>
      <c r="Q2278" s="1053">
        <v>8357.8220000000001</v>
      </c>
      <c r="R2278" s="866"/>
      <c r="S2278" s="952"/>
    </row>
    <row r="2279" spans="1:19" ht="15">
      <c r="A2279" s="275"/>
      <c r="B2279" s="864"/>
      <c r="C2279" s="884"/>
      <c r="D2279" s="865"/>
      <c r="E2279" s="897" t="s">
        <v>1640</v>
      </c>
      <c r="F2279" s="868"/>
      <c r="G2279" s="912"/>
      <c r="H2279" s="912"/>
      <c r="I2279" s="912"/>
      <c r="J2279" s="933"/>
      <c r="K2279" s="964"/>
      <c r="L2279" s="933"/>
      <c r="M2279" s="922"/>
      <c r="N2279" s="940">
        <v>9.1000000000000032</v>
      </c>
      <c r="O2279" s="940">
        <v>8.6000000000000032</v>
      </c>
      <c r="P2279" s="940">
        <v>8.359</v>
      </c>
      <c r="Q2279" s="1054">
        <v>45571.453999999991</v>
      </c>
      <c r="R2279" s="869"/>
      <c r="S2279" s="951"/>
    </row>
    <row r="2280" spans="1:19" ht="14.25">
      <c r="A2280" s="275"/>
      <c r="B2280" s="864"/>
      <c r="C2280" s="884"/>
      <c r="D2280" s="865"/>
      <c r="E2280" s="898" t="s">
        <v>1833</v>
      </c>
      <c r="F2280" s="867" t="s">
        <v>219</v>
      </c>
      <c r="G2280" s="909" t="s">
        <v>194</v>
      </c>
      <c r="H2280" s="910" t="s">
        <v>194</v>
      </c>
      <c r="I2280" s="909" t="s">
        <v>176</v>
      </c>
      <c r="J2280" s="932" t="s">
        <v>172</v>
      </c>
      <c r="K2280" s="963" t="s">
        <v>177</v>
      </c>
      <c r="L2280" s="932" t="s">
        <v>1834</v>
      </c>
      <c r="M2280" s="920" t="s">
        <v>1835</v>
      </c>
      <c r="N2280" s="939">
        <v>0.39999999999999997</v>
      </c>
      <c r="O2280" s="939">
        <v>0.25</v>
      </c>
      <c r="P2280" s="939"/>
      <c r="Q2280" s="1053">
        <v>0</v>
      </c>
      <c r="R2280" s="866"/>
      <c r="S2280" s="952"/>
    </row>
    <row r="2281" spans="1:19" ht="14.25">
      <c r="A2281" s="275"/>
      <c r="B2281" s="864"/>
      <c r="C2281" s="884"/>
      <c r="D2281" s="865"/>
      <c r="E2281" s="896"/>
      <c r="F2281" s="867" t="s">
        <v>274</v>
      </c>
      <c r="G2281" s="911" t="s">
        <v>194</v>
      </c>
      <c r="H2281" s="910" t="s">
        <v>194</v>
      </c>
      <c r="I2281" s="911" t="s">
        <v>176</v>
      </c>
      <c r="J2281" s="932" t="s">
        <v>172</v>
      </c>
      <c r="K2281" s="963" t="s">
        <v>173</v>
      </c>
      <c r="L2281" s="932" t="s">
        <v>1834</v>
      </c>
      <c r="M2281" s="921" t="s">
        <v>1835</v>
      </c>
      <c r="N2281" s="939">
        <v>0.40000000000000008</v>
      </c>
      <c r="O2281" s="939">
        <v>0.25000000000000006</v>
      </c>
      <c r="P2281" s="939"/>
      <c r="Q2281" s="1053">
        <v>711.06799999999998</v>
      </c>
      <c r="R2281" s="866"/>
      <c r="S2281" s="952"/>
    </row>
    <row r="2282" spans="1:19" ht="15">
      <c r="A2282" s="275"/>
      <c r="B2282" s="864"/>
      <c r="C2282" s="884"/>
      <c r="D2282" s="865"/>
      <c r="E2282" s="897" t="s">
        <v>1836</v>
      </c>
      <c r="F2282" s="868"/>
      <c r="G2282" s="912"/>
      <c r="H2282" s="912"/>
      <c r="I2282" s="912"/>
      <c r="J2282" s="933"/>
      <c r="K2282" s="964"/>
      <c r="L2282" s="933"/>
      <c r="M2282" s="922"/>
      <c r="N2282" s="940">
        <v>0.8</v>
      </c>
      <c r="O2282" s="940">
        <v>0.49999999999999978</v>
      </c>
      <c r="P2282" s="940">
        <v>0.252</v>
      </c>
      <c r="Q2282" s="1054">
        <v>711.06799999999998</v>
      </c>
      <c r="R2282" s="869"/>
      <c r="S2282" s="951"/>
    </row>
    <row r="2283" spans="1:19" ht="15">
      <c r="A2283" s="275"/>
      <c r="B2283" s="864"/>
      <c r="C2283" s="886"/>
      <c r="D2283" s="892" t="s">
        <v>204</v>
      </c>
      <c r="E2283" s="899"/>
      <c r="F2283" s="865"/>
      <c r="G2283" s="910"/>
      <c r="H2283" s="910"/>
      <c r="I2283" s="910"/>
      <c r="J2283" s="932"/>
      <c r="K2283" s="965"/>
      <c r="L2283" s="932"/>
      <c r="M2283" s="923"/>
      <c r="N2283" s="939">
        <v>9.9000000000000092</v>
      </c>
      <c r="O2283" s="939">
        <v>9.1000000000000174</v>
      </c>
      <c r="P2283" s="939"/>
      <c r="Q2283" s="1053">
        <v>46282.52199999999</v>
      </c>
      <c r="R2283" s="866"/>
      <c r="S2283" s="952"/>
    </row>
    <row r="2284" spans="1:19" ht="15">
      <c r="A2284" s="275"/>
      <c r="B2284" s="870"/>
      <c r="C2284" s="883" t="s">
        <v>205</v>
      </c>
      <c r="D2284" s="868"/>
      <c r="E2284" s="901"/>
      <c r="F2284" s="868"/>
      <c r="G2284" s="912"/>
      <c r="H2284" s="912"/>
      <c r="I2284" s="912"/>
      <c r="J2284" s="933"/>
      <c r="K2284" s="964"/>
      <c r="L2284" s="933"/>
      <c r="M2284" s="922"/>
      <c r="N2284" s="940">
        <v>25.399999999999952</v>
      </c>
      <c r="O2284" s="940">
        <v>23.099999999999987</v>
      </c>
      <c r="P2284" s="940"/>
      <c r="Q2284" s="1054">
        <v>46710.788999999997</v>
      </c>
      <c r="R2284" s="869"/>
      <c r="S2284" s="951"/>
    </row>
    <row r="2285" spans="1:19" ht="15">
      <c r="A2285" s="275"/>
      <c r="B2285" s="871" t="s">
        <v>1641</v>
      </c>
      <c r="C2285" s="887"/>
      <c r="D2285" s="872"/>
      <c r="E2285" s="902"/>
      <c r="F2285" s="872"/>
      <c r="G2285" s="913"/>
      <c r="H2285" s="913"/>
      <c r="I2285" s="913"/>
      <c r="J2285" s="934"/>
      <c r="K2285" s="966"/>
      <c r="L2285" s="934"/>
      <c r="M2285" s="924"/>
      <c r="N2285" s="941">
        <v>27.399999999999956</v>
      </c>
      <c r="O2285" s="941">
        <v>24.89999999999997</v>
      </c>
      <c r="P2285" s="941"/>
      <c r="Q2285" s="1055">
        <v>46710.788999999997</v>
      </c>
      <c r="R2285" s="873"/>
      <c r="S2285" s="953"/>
    </row>
    <row r="2286" spans="1:19" ht="28.5">
      <c r="A2286" s="275"/>
      <c r="B2286" s="874" t="s">
        <v>20</v>
      </c>
      <c r="C2286" s="884" t="s">
        <v>717</v>
      </c>
      <c r="D2286" s="867" t="s">
        <v>192</v>
      </c>
      <c r="E2286" s="898" t="s">
        <v>1642</v>
      </c>
      <c r="F2286" s="867" t="s">
        <v>240</v>
      </c>
      <c r="G2286" s="909" t="s">
        <v>194</v>
      </c>
      <c r="H2286" s="910" t="s">
        <v>194</v>
      </c>
      <c r="I2286" s="909" t="s">
        <v>176</v>
      </c>
      <c r="J2286" s="932" t="s">
        <v>238</v>
      </c>
      <c r="K2286" s="962" t="s">
        <v>173</v>
      </c>
      <c r="L2286" s="932" t="s">
        <v>1643</v>
      </c>
      <c r="M2286" s="920" t="s">
        <v>1644</v>
      </c>
      <c r="N2286" s="939">
        <v>11.900000000000004</v>
      </c>
      <c r="O2286" s="939">
        <v>11.091000000000001</v>
      </c>
      <c r="P2286" s="939"/>
      <c r="Q2286" s="1053">
        <v>29786.130999999994</v>
      </c>
      <c r="R2286" s="866"/>
      <c r="S2286" s="952"/>
    </row>
    <row r="2287" spans="1:19" ht="14.25">
      <c r="A2287" s="275"/>
      <c r="B2287" s="864"/>
      <c r="C2287" s="884"/>
      <c r="D2287" s="865"/>
      <c r="E2287" s="896"/>
      <c r="F2287" s="867" t="s">
        <v>243</v>
      </c>
      <c r="G2287" s="911" t="s">
        <v>194</v>
      </c>
      <c r="H2287" s="910" t="s">
        <v>194</v>
      </c>
      <c r="I2287" s="911" t="s">
        <v>176</v>
      </c>
      <c r="J2287" s="932" t="s">
        <v>238</v>
      </c>
      <c r="K2287" s="963" t="s">
        <v>173</v>
      </c>
      <c r="L2287" s="932" t="s">
        <v>1643</v>
      </c>
      <c r="M2287" s="921" t="s">
        <v>1644</v>
      </c>
      <c r="N2287" s="939">
        <v>11.900000000000004</v>
      </c>
      <c r="O2287" s="939">
        <v>11.001999999999997</v>
      </c>
      <c r="P2287" s="939"/>
      <c r="Q2287" s="1053">
        <v>32601.506000000001</v>
      </c>
      <c r="R2287" s="866"/>
      <c r="S2287" s="952"/>
    </row>
    <row r="2288" spans="1:19" ht="15">
      <c r="A2288" s="275"/>
      <c r="B2288" s="864"/>
      <c r="C2288" s="884"/>
      <c r="D2288" s="865"/>
      <c r="E2288" s="897" t="s">
        <v>1645</v>
      </c>
      <c r="F2288" s="868"/>
      <c r="G2288" s="912"/>
      <c r="H2288" s="912"/>
      <c r="I2288" s="912"/>
      <c r="J2288" s="933"/>
      <c r="K2288" s="964"/>
      <c r="L2288" s="933"/>
      <c r="M2288" s="922"/>
      <c r="N2288" s="940">
        <v>23.800000000000008</v>
      </c>
      <c r="O2288" s="940">
        <v>22.092999999999996</v>
      </c>
      <c r="P2288" s="940">
        <v>22.044</v>
      </c>
      <c r="Q2288" s="1054">
        <v>62387.636999999981</v>
      </c>
      <c r="R2288" s="869"/>
      <c r="S2288" s="951"/>
    </row>
    <row r="2289" spans="1:19" ht="14.25">
      <c r="A2289" s="275"/>
      <c r="B2289" s="864"/>
      <c r="C2289" s="884"/>
      <c r="D2289" s="865"/>
      <c r="E2289" s="900" t="s">
        <v>1646</v>
      </c>
      <c r="F2289" s="867" t="s">
        <v>244</v>
      </c>
      <c r="G2289" s="911" t="s">
        <v>194</v>
      </c>
      <c r="H2289" s="910" t="s">
        <v>194</v>
      </c>
      <c r="I2289" s="911" t="s">
        <v>176</v>
      </c>
      <c r="J2289" s="932" t="s">
        <v>238</v>
      </c>
      <c r="K2289" s="963" t="s">
        <v>173</v>
      </c>
      <c r="L2289" s="932" t="s">
        <v>1643</v>
      </c>
      <c r="M2289" s="921" t="s">
        <v>1644</v>
      </c>
      <c r="N2289" s="939">
        <v>11.900000000000004</v>
      </c>
      <c r="O2289" s="939">
        <v>11.900000000000004</v>
      </c>
      <c r="P2289" s="939"/>
      <c r="Q2289" s="1053">
        <v>42187.532999999996</v>
      </c>
      <c r="R2289" s="866"/>
      <c r="S2289" s="952"/>
    </row>
    <row r="2290" spans="1:19" ht="15">
      <c r="A2290" s="275"/>
      <c r="B2290" s="864"/>
      <c r="C2290" s="884"/>
      <c r="D2290" s="865"/>
      <c r="E2290" s="897" t="s">
        <v>1647</v>
      </c>
      <c r="F2290" s="868"/>
      <c r="G2290" s="912"/>
      <c r="H2290" s="912"/>
      <c r="I2290" s="912"/>
      <c r="J2290" s="933"/>
      <c r="K2290" s="964"/>
      <c r="L2290" s="933"/>
      <c r="M2290" s="922"/>
      <c r="N2290" s="940">
        <v>11.900000000000004</v>
      </c>
      <c r="O2290" s="940">
        <v>11.900000000000004</v>
      </c>
      <c r="P2290" s="940">
        <v>11.826000000000001</v>
      </c>
      <c r="Q2290" s="1054">
        <v>42187.532999999996</v>
      </c>
      <c r="R2290" s="869"/>
      <c r="S2290" s="951"/>
    </row>
    <row r="2291" spans="1:19" ht="15">
      <c r="A2291" s="275"/>
      <c r="B2291" s="864"/>
      <c r="C2291" s="886"/>
      <c r="D2291" s="892" t="s">
        <v>204</v>
      </c>
      <c r="E2291" s="899"/>
      <c r="F2291" s="865"/>
      <c r="G2291" s="910"/>
      <c r="H2291" s="910"/>
      <c r="I2291" s="910"/>
      <c r="J2291" s="932"/>
      <c r="K2291" s="965"/>
      <c r="L2291" s="932"/>
      <c r="M2291" s="923"/>
      <c r="N2291" s="939">
        <v>35.70000000000001</v>
      </c>
      <c r="O2291" s="939">
        <v>33.993000000000002</v>
      </c>
      <c r="P2291" s="939"/>
      <c r="Q2291" s="1053">
        <v>104575.16999999997</v>
      </c>
      <c r="R2291" s="866"/>
      <c r="S2291" s="952"/>
    </row>
    <row r="2292" spans="1:19" ht="30">
      <c r="A2292" s="275"/>
      <c r="B2292" s="864"/>
      <c r="C2292" s="883" t="s">
        <v>720</v>
      </c>
      <c r="D2292" s="868"/>
      <c r="E2292" s="901"/>
      <c r="F2292" s="868"/>
      <c r="G2292" s="912"/>
      <c r="H2292" s="912"/>
      <c r="I2292" s="912"/>
      <c r="J2292" s="933"/>
      <c r="K2292" s="964"/>
      <c r="L2292" s="933"/>
      <c r="M2292" s="922"/>
      <c r="N2292" s="940">
        <v>35.70000000000001</v>
      </c>
      <c r="O2292" s="940">
        <v>33.993000000000002</v>
      </c>
      <c r="P2292" s="940"/>
      <c r="Q2292" s="1054">
        <v>104575.16999999997</v>
      </c>
      <c r="R2292" s="869"/>
      <c r="S2292" s="951"/>
    </row>
    <row r="2293" spans="1:19" ht="14.25">
      <c r="A2293" s="275"/>
      <c r="B2293" s="864"/>
      <c r="C2293" s="884" t="s">
        <v>721</v>
      </c>
      <c r="D2293" s="867" t="s">
        <v>167</v>
      </c>
      <c r="E2293" s="898" t="s">
        <v>1648</v>
      </c>
      <c r="F2293" s="867"/>
      <c r="G2293" s="909" t="s">
        <v>170</v>
      </c>
      <c r="H2293" s="910" t="s">
        <v>170</v>
      </c>
      <c r="I2293" s="909" t="s">
        <v>176</v>
      </c>
      <c r="J2293" s="932" t="s">
        <v>172</v>
      </c>
      <c r="K2293" s="962" t="s">
        <v>173</v>
      </c>
      <c r="L2293" s="932" t="s">
        <v>20</v>
      </c>
      <c r="M2293" s="920" t="s">
        <v>843</v>
      </c>
      <c r="N2293" s="939">
        <v>3.65</v>
      </c>
      <c r="O2293" s="939">
        <v>2.5</v>
      </c>
      <c r="P2293" s="939"/>
      <c r="Q2293" s="1053">
        <v>48.859000000000002</v>
      </c>
      <c r="R2293" s="866"/>
      <c r="S2293" s="952"/>
    </row>
    <row r="2294" spans="1:19" ht="14.25">
      <c r="A2294" s="275"/>
      <c r="B2294" s="864"/>
      <c r="C2294" s="884"/>
      <c r="D2294" s="865"/>
      <c r="E2294" s="896"/>
      <c r="F2294" s="865"/>
      <c r="G2294" s="911"/>
      <c r="H2294" s="910"/>
      <c r="I2294" s="911"/>
      <c r="J2294" s="932"/>
      <c r="K2294" s="963"/>
      <c r="L2294" s="932"/>
      <c r="M2294" s="921"/>
      <c r="N2294" s="939"/>
      <c r="O2294" s="939"/>
      <c r="P2294" s="939"/>
      <c r="Q2294" s="1053"/>
      <c r="R2294" s="866" t="s">
        <v>178</v>
      </c>
      <c r="S2294" s="952">
        <v>3940</v>
      </c>
    </row>
    <row r="2295" spans="1:19" ht="15">
      <c r="A2295" s="275"/>
      <c r="B2295" s="864"/>
      <c r="C2295" s="884"/>
      <c r="D2295" s="865"/>
      <c r="E2295" s="897" t="s">
        <v>1649</v>
      </c>
      <c r="F2295" s="868"/>
      <c r="G2295" s="912"/>
      <c r="H2295" s="912"/>
      <c r="I2295" s="912"/>
      <c r="J2295" s="933"/>
      <c r="K2295" s="964"/>
      <c r="L2295" s="933"/>
      <c r="M2295" s="922"/>
      <c r="N2295" s="940">
        <v>3.65</v>
      </c>
      <c r="O2295" s="940">
        <v>2.5</v>
      </c>
      <c r="P2295" s="940">
        <v>1.8</v>
      </c>
      <c r="Q2295" s="1054">
        <v>48.859000000000002</v>
      </c>
      <c r="R2295" s="869"/>
      <c r="S2295" s="951"/>
    </row>
    <row r="2296" spans="1:19" ht="15">
      <c r="A2296" s="275"/>
      <c r="B2296" s="864"/>
      <c r="C2296" s="886"/>
      <c r="D2296" s="892" t="s">
        <v>191</v>
      </c>
      <c r="E2296" s="899"/>
      <c r="F2296" s="865"/>
      <c r="G2296" s="910"/>
      <c r="H2296" s="910"/>
      <c r="I2296" s="910"/>
      <c r="J2296" s="932"/>
      <c r="K2296" s="965"/>
      <c r="L2296" s="932"/>
      <c r="M2296" s="923"/>
      <c r="N2296" s="939">
        <v>3.65</v>
      </c>
      <c r="O2296" s="939">
        <v>2.5</v>
      </c>
      <c r="P2296" s="939"/>
      <c r="Q2296" s="1053">
        <v>48.859000000000002</v>
      </c>
      <c r="R2296" s="866"/>
      <c r="S2296" s="952"/>
    </row>
    <row r="2297" spans="1:19" ht="15">
      <c r="A2297" s="275"/>
      <c r="B2297" s="864"/>
      <c r="C2297" s="883" t="s">
        <v>726</v>
      </c>
      <c r="D2297" s="868"/>
      <c r="E2297" s="901"/>
      <c r="F2297" s="868"/>
      <c r="G2297" s="912"/>
      <c r="H2297" s="912"/>
      <c r="I2297" s="912"/>
      <c r="J2297" s="933"/>
      <c r="K2297" s="964"/>
      <c r="L2297" s="933"/>
      <c r="M2297" s="922"/>
      <c r="N2297" s="940">
        <v>3.65</v>
      </c>
      <c r="O2297" s="940">
        <v>2.5</v>
      </c>
      <c r="P2297" s="940"/>
      <c r="Q2297" s="1054">
        <v>48.859000000000002</v>
      </c>
      <c r="R2297" s="869"/>
      <c r="S2297" s="951"/>
    </row>
    <row r="2298" spans="1:19" ht="14.25">
      <c r="A2298" s="275"/>
      <c r="B2298" s="864"/>
      <c r="C2298" s="884" t="s">
        <v>1650</v>
      </c>
      <c r="D2298" s="867" t="s">
        <v>382</v>
      </c>
      <c r="E2298" s="900" t="s">
        <v>1651</v>
      </c>
      <c r="F2298" s="867" t="s">
        <v>219</v>
      </c>
      <c r="G2298" s="911" t="s">
        <v>384</v>
      </c>
      <c r="H2298" s="910" t="s">
        <v>384</v>
      </c>
      <c r="I2298" s="911" t="s">
        <v>176</v>
      </c>
      <c r="J2298" s="932" t="s">
        <v>238</v>
      </c>
      <c r="K2298" s="963" t="s">
        <v>173</v>
      </c>
      <c r="L2298" s="932" t="s">
        <v>20</v>
      </c>
      <c r="M2298" s="921" t="s">
        <v>20</v>
      </c>
      <c r="N2298" s="939">
        <v>20</v>
      </c>
      <c r="O2298" s="939">
        <v>20</v>
      </c>
      <c r="P2298" s="939"/>
      <c r="Q2298" s="1053">
        <v>47733.422000000006</v>
      </c>
      <c r="R2298" s="866"/>
      <c r="S2298" s="952"/>
    </row>
    <row r="2299" spans="1:19" ht="15">
      <c r="A2299" s="275"/>
      <c r="B2299" s="864"/>
      <c r="C2299" s="884"/>
      <c r="D2299" s="865"/>
      <c r="E2299" s="897" t="s">
        <v>1652</v>
      </c>
      <c r="F2299" s="868"/>
      <c r="G2299" s="912"/>
      <c r="H2299" s="912"/>
      <c r="I2299" s="912"/>
      <c r="J2299" s="933"/>
      <c r="K2299" s="964"/>
      <c r="L2299" s="933"/>
      <c r="M2299" s="922"/>
      <c r="N2299" s="940">
        <v>20</v>
      </c>
      <c r="O2299" s="940">
        <v>20</v>
      </c>
      <c r="P2299" s="940">
        <v>19.163</v>
      </c>
      <c r="Q2299" s="1054">
        <v>47733.422000000006</v>
      </c>
      <c r="R2299" s="869"/>
      <c r="S2299" s="951"/>
    </row>
    <row r="2300" spans="1:19" ht="15">
      <c r="A2300" s="275"/>
      <c r="B2300" s="864"/>
      <c r="C2300" s="886"/>
      <c r="D2300" s="892" t="s">
        <v>388</v>
      </c>
      <c r="E2300" s="899"/>
      <c r="F2300" s="865"/>
      <c r="G2300" s="910"/>
      <c r="H2300" s="910"/>
      <c r="I2300" s="910"/>
      <c r="J2300" s="932"/>
      <c r="K2300" s="965"/>
      <c r="L2300" s="932"/>
      <c r="M2300" s="923"/>
      <c r="N2300" s="939">
        <v>20</v>
      </c>
      <c r="O2300" s="939">
        <v>20</v>
      </c>
      <c r="P2300" s="939"/>
      <c r="Q2300" s="1053">
        <v>47733.422000000006</v>
      </c>
      <c r="R2300" s="866"/>
      <c r="S2300" s="952"/>
    </row>
    <row r="2301" spans="1:19" ht="15">
      <c r="A2301" s="275"/>
      <c r="B2301" s="870"/>
      <c r="C2301" s="883" t="s">
        <v>1653</v>
      </c>
      <c r="D2301" s="868"/>
      <c r="E2301" s="901"/>
      <c r="F2301" s="868"/>
      <c r="G2301" s="912"/>
      <c r="H2301" s="912"/>
      <c r="I2301" s="912"/>
      <c r="J2301" s="933"/>
      <c r="K2301" s="964"/>
      <c r="L2301" s="933"/>
      <c r="M2301" s="922"/>
      <c r="N2301" s="940">
        <v>20</v>
      </c>
      <c r="O2301" s="940">
        <v>20</v>
      </c>
      <c r="P2301" s="940"/>
      <c r="Q2301" s="1054">
        <v>47733.422000000006</v>
      </c>
      <c r="R2301" s="869"/>
      <c r="S2301" s="951"/>
    </row>
    <row r="2302" spans="1:19" ht="15">
      <c r="A2302" s="275"/>
      <c r="B2302" s="871" t="s">
        <v>1654</v>
      </c>
      <c r="C2302" s="887"/>
      <c r="D2302" s="872"/>
      <c r="E2302" s="902"/>
      <c r="F2302" s="872"/>
      <c r="G2302" s="913"/>
      <c r="H2302" s="913"/>
      <c r="I2302" s="913"/>
      <c r="J2302" s="934"/>
      <c r="K2302" s="966"/>
      <c r="L2302" s="934"/>
      <c r="M2302" s="924"/>
      <c r="N2302" s="941">
        <v>59.349999999999987</v>
      </c>
      <c r="O2302" s="941">
        <v>56.493000000000002</v>
      </c>
      <c r="P2302" s="941"/>
      <c r="Q2302" s="1055">
        <v>152357.45099999997</v>
      </c>
      <c r="R2302" s="873"/>
      <c r="S2302" s="953"/>
    </row>
    <row r="2303" spans="1:19" ht="15">
      <c r="A2303" s="275"/>
      <c r="B2303" s="874" t="s">
        <v>21</v>
      </c>
      <c r="C2303" s="884" t="s">
        <v>678</v>
      </c>
      <c r="D2303" s="867" t="s">
        <v>167</v>
      </c>
      <c r="E2303" s="898" t="s">
        <v>1655</v>
      </c>
      <c r="F2303" s="867" t="s">
        <v>1656</v>
      </c>
      <c r="G2303" s="909" t="s">
        <v>170</v>
      </c>
      <c r="H2303" s="910" t="s">
        <v>170</v>
      </c>
      <c r="I2303" s="909" t="s">
        <v>176</v>
      </c>
      <c r="J2303" s="932" t="s">
        <v>238</v>
      </c>
      <c r="K2303" s="962" t="s">
        <v>173</v>
      </c>
      <c r="L2303" s="932" t="s">
        <v>1657</v>
      </c>
      <c r="M2303" s="920" t="s">
        <v>1658</v>
      </c>
      <c r="N2303" s="939">
        <v>9.34</v>
      </c>
      <c r="O2303" s="939">
        <v>8.9959999999999987</v>
      </c>
      <c r="P2303" s="939"/>
      <c r="Q2303" s="1053">
        <v>134.38400000000001</v>
      </c>
      <c r="R2303" s="866"/>
      <c r="S2303" s="952"/>
    </row>
    <row r="2304" spans="1:19" ht="14.25">
      <c r="A2304" s="275"/>
      <c r="B2304" s="864"/>
      <c r="C2304" s="884"/>
      <c r="D2304" s="865"/>
      <c r="E2304" s="895"/>
      <c r="F2304" s="865"/>
      <c r="G2304" s="909"/>
      <c r="H2304" s="910"/>
      <c r="I2304" s="909"/>
      <c r="J2304" s="932"/>
      <c r="K2304" s="962"/>
      <c r="L2304" s="932"/>
      <c r="M2304" s="920"/>
      <c r="N2304" s="939"/>
      <c r="O2304" s="939"/>
      <c r="P2304" s="939"/>
      <c r="Q2304" s="1053"/>
      <c r="R2304" s="866" t="s">
        <v>178</v>
      </c>
      <c r="S2304" s="952">
        <v>9403</v>
      </c>
    </row>
    <row r="2305" spans="1:19" ht="14.25">
      <c r="A2305" s="275"/>
      <c r="B2305" s="864"/>
      <c r="C2305" s="884"/>
      <c r="D2305" s="865"/>
      <c r="E2305" s="895"/>
      <c r="F2305" s="867" t="s">
        <v>1659</v>
      </c>
      <c r="G2305" s="909" t="s">
        <v>170</v>
      </c>
      <c r="H2305" s="910" t="s">
        <v>170</v>
      </c>
      <c r="I2305" s="909" t="s">
        <v>176</v>
      </c>
      <c r="J2305" s="932" t="s">
        <v>238</v>
      </c>
      <c r="K2305" s="962" t="s">
        <v>173</v>
      </c>
      <c r="L2305" s="932" t="s">
        <v>1657</v>
      </c>
      <c r="M2305" s="920" t="s">
        <v>1658</v>
      </c>
      <c r="N2305" s="939">
        <v>9.34</v>
      </c>
      <c r="O2305" s="939">
        <v>8.5570000000000004</v>
      </c>
      <c r="P2305" s="939"/>
      <c r="Q2305" s="1053">
        <v>148.08600000000001</v>
      </c>
      <c r="R2305" s="866"/>
      <c r="S2305" s="952"/>
    </row>
    <row r="2306" spans="1:19" ht="14.25">
      <c r="A2306" s="275"/>
      <c r="B2306" s="864"/>
      <c r="C2306" s="884"/>
      <c r="D2306" s="865"/>
      <c r="E2306" s="896"/>
      <c r="F2306" s="865"/>
      <c r="G2306" s="911"/>
      <c r="H2306" s="910"/>
      <c r="I2306" s="911"/>
      <c r="J2306" s="932"/>
      <c r="K2306" s="963"/>
      <c r="L2306" s="932"/>
      <c r="M2306" s="921"/>
      <c r="N2306" s="939"/>
      <c r="O2306" s="939"/>
      <c r="P2306" s="939"/>
      <c r="Q2306" s="1053"/>
      <c r="R2306" s="866" t="s">
        <v>178</v>
      </c>
      <c r="S2306" s="952">
        <v>10353</v>
      </c>
    </row>
    <row r="2307" spans="1:19" ht="15">
      <c r="A2307" s="275"/>
      <c r="B2307" s="864"/>
      <c r="C2307" s="884"/>
      <c r="D2307" s="865"/>
      <c r="E2307" s="897" t="s">
        <v>1660</v>
      </c>
      <c r="F2307" s="868"/>
      <c r="G2307" s="912"/>
      <c r="H2307" s="912"/>
      <c r="I2307" s="912"/>
      <c r="J2307" s="933"/>
      <c r="K2307" s="964"/>
      <c r="L2307" s="933"/>
      <c r="M2307" s="922"/>
      <c r="N2307" s="940">
        <v>18.679999999999989</v>
      </c>
      <c r="O2307" s="940">
        <v>17.553000000000001</v>
      </c>
      <c r="P2307" s="940">
        <v>17.510000000000002</v>
      </c>
      <c r="Q2307" s="1054">
        <v>282.47000000000003</v>
      </c>
      <c r="R2307" s="869"/>
      <c r="S2307" s="951"/>
    </row>
    <row r="2308" spans="1:19" ht="15">
      <c r="A2308" s="275"/>
      <c r="B2308" s="864"/>
      <c r="C2308" s="886"/>
      <c r="D2308" s="892" t="s">
        <v>191</v>
      </c>
      <c r="E2308" s="899"/>
      <c r="F2308" s="865"/>
      <c r="G2308" s="910"/>
      <c r="H2308" s="910"/>
      <c r="I2308" s="910"/>
      <c r="J2308" s="932"/>
      <c r="K2308" s="965"/>
      <c r="L2308" s="932"/>
      <c r="M2308" s="923"/>
      <c r="N2308" s="939">
        <v>18.679999999999989</v>
      </c>
      <c r="O2308" s="939">
        <v>17.553000000000001</v>
      </c>
      <c r="P2308" s="939"/>
      <c r="Q2308" s="1053">
        <v>282.47000000000003</v>
      </c>
      <c r="R2308" s="866"/>
      <c r="S2308" s="952"/>
    </row>
    <row r="2309" spans="1:19" ht="15">
      <c r="A2309" s="275"/>
      <c r="B2309" s="870"/>
      <c r="C2309" s="883" t="s">
        <v>685</v>
      </c>
      <c r="D2309" s="868"/>
      <c r="E2309" s="901"/>
      <c r="F2309" s="868"/>
      <c r="G2309" s="912"/>
      <c r="H2309" s="912"/>
      <c r="I2309" s="912"/>
      <c r="J2309" s="933"/>
      <c r="K2309" s="964"/>
      <c r="L2309" s="933"/>
      <c r="M2309" s="922"/>
      <c r="N2309" s="940">
        <v>18.679999999999989</v>
      </c>
      <c r="O2309" s="940">
        <v>17.553000000000001</v>
      </c>
      <c r="P2309" s="940"/>
      <c r="Q2309" s="1054">
        <v>282.47000000000003</v>
      </c>
      <c r="R2309" s="869"/>
      <c r="S2309" s="951"/>
    </row>
    <row r="2310" spans="1:19" ht="15">
      <c r="A2310" s="275"/>
      <c r="B2310" s="871" t="s">
        <v>1661</v>
      </c>
      <c r="C2310" s="887"/>
      <c r="D2310" s="872"/>
      <c r="E2310" s="902"/>
      <c r="F2310" s="872"/>
      <c r="G2310" s="913"/>
      <c r="H2310" s="913"/>
      <c r="I2310" s="913"/>
      <c r="J2310" s="934"/>
      <c r="K2310" s="966"/>
      <c r="L2310" s="934"/>
      <c r="M2310" s="924"/>
      <c r="N2310" s="941">
        <v>18.679999999999989</v>
      </c>
      <c r="O2310" s="941">
        <v>17.553000000000001</v>
      </c>
      <c r="P2310" s="941"/>
      <c r="Q2310" s="1055">
        <v>282.47000000000003</v>
      </c>
      <c r="R2310" s="873"/>
      <c r="S2310" s="953"/>
    </row>
    <row r="2311" spans="1:19" ht="15">
      <c r="A2311" s="275"/>
      <c r="B2311" s="874" t="s">
        <v>22</v>
      </c>
      <c r="C2311" s="884" t="s">
        <v>1670</v>
      </c>
      <c r="D2311" s="867" t="s">
        <v>167</v>
      </c>
      <c r="E2311" s="898" t="s">
        <v>224</v>
      </c>
      <c r="F2311" s="867" t="s">
        <v>1671</v>
      </c>
      <c r="G2311" s="909" t="s">
        <v>170</v>
      </c>
      <c r="H2311" s="910" t="s">
        <v>170</v>
      </c>
      <c r="I2311" s="909" t="s">
        <v>171</v>
      </c>
      <c r="J2311" s="932" t="s">
        <v>172</v>
      </c>
      <c r="K2311" s="962" t="s">
        <v>173</v>
      </c>
      <c r="L2311" s="932" t="s">
        <v>1672</v>
      </c>
      <c r="M2311" s="921" t="s">
        <v>1673</v>
      </c>
      <c r="N2311" s="939">
        <v>0.32</v>
      </c>
      <c r="O2311" s="939">
        <v>0</v>
      </c>
      <c r="P2311" s="939"/>
      <c r="Q2311" s="1053">
        <v>0</v>
      </c>
      <c r="R2311" s="866"/>
      <c r="S2311" s="952"/>
    </row>
    <row r="2312" spans="1:19" ht="14.25">
      <c r="A2312" s="275"/>
      <c r="B2312" s="864"/>
      <c r="C2312" s="884"/>
      <c r="D2312" s="865"/>
      <c r="E2312" s="895"/>
      <c r="F2312" s="867" t="s">
        <v>1837</v>
      </c>
      <c r="G2312" s="909" t="s">
        <v>170</v>
      </c>
      <c r="H2312" s="910" t="s">
        <v>170</v>
      </c>
      <c r="I2312" s="909" t="s">
        <v>171</v>
      </c>
      <c r="J2312" s="932" t="s">
        <v>172</v>
      </c>
      <c r="K2312" s="962" t="s">
        <v>173</v>
      </c>
      <c r="L2312" s="932" t="s">
        <v>1672</v>
      </c>
      <c r="M2312" s="920" t="s">
        <v>1672</v>
      </c>
      <c r="N2312" s="939">
        <v>0.59100000000000008</v>
      </c>
      <c r="O2312" s="939">
        <v>0.5</v>
      </c>
      <c r="P2312" s="939"/>
      <c r="Q2312" s="1053">
        <v>854.81299999999999</v>
      </c>
      <c r="R2312" s="866"/>
      <c r="S2312" s="952"/>
    </row>
    <row r="2313" spans="1:19" ht="14.25">
      <c r="A2313" s="275"/>
      <c r="B2313" s="864"/>
      <c r="C2313" s="884"/>
      <c r="D2313" s="865"/>
      <c r="E2313" s="895"/>
      <c r="F2313" s="865"/>
      <c r="G2313" s="909"/>
      <c r="H2313" s="910"/>
      <c r="I2313" s="909"/>
      <c r="J2313" s="932"/>
      <c r="K2313" s="962"/>
      <c r="L2313" s="932"/>
      <c r="M2313" s="920"/>
      <c r="N2313" s="939"/>
      <c r="O2313" s="939"/>
      <c r="P2313" s="939"/>
      <c r="Q2313" s="1053"/>
      <c r="R2313" s="866" t="s">
        <v>178</v>
      </c>
      <c r="S2313" s="952">
        <v>67797</v>
      </c>
    </row>
    <row r="2314" spans="1:19" ht="14.25">
      <c r="A2314" s="275"/>
      <c r="B2314" s="864"/>
      <c r="C2314" s="884"/>
      <c r="D2314" s="865"/>
      <c r="E2314" s="895"/>
      <c r="F2314" s="867" t="s">
        <v>1838</v>
      </c>
      <c r="G2314" s="909" t="s">
        <v>170</v>
      </c>
      <c r="H2314" s="910" t="s">
        <v>170</v>
      </c>
      <c r="I2314" s="909" t="s">
        <v>171</v>
      </c>
      <c r="J2314" s="932" t="s">
        <v>172</v>
      </c>
      <c r="K2314" s="962" t="s">
        <v>173</v>
      </c>
      <c r="L2314" s="932" t="s">
        <v>1672</v>
      </c>
      <c r="M2314" s="920" t="s">
        <v>1672</v>
      </c>
      <c r="N2314" s="939">
        <v>0.59100000000000008</v>
      </c>
      <c r="O2314" s="939">
        <v>0.5</v>
      </c>
      <c r="P2314" s="939"/>
      <c r="Q2314" s="1053">
        <v>1075.192</v>
      </c>
      <c r="R2314" s="866"/>
      <c r="S2314" s="952"/>
    </row>
    <row r="2315" spans="1:19" ht="14.25">
      <c r="A2315" s="275"/>
      <c r="B2315" s="864"/>
      <c r="C2315" s="884"/>
      <c r="D2315" s="865"/>
      <c r="E2315" s="895"/>
      <c r="F2315" s="865"/>
      <c r="G2315" s="909"/>
      <c r="H2315" s="910"/>
      <c r="I2315" s="909"/>
      <c r="J2315" s="932"/>
      <c r="K2315" s="962"/>
      <c r="L2315" s="932"/>
      <c r="M2315" s="921"/>
      <c r="N2315" s="939"/>
      <c r="O2315" s="939"/>
      <c r="P2315" s="939"/>
      <c r="Q2315" s="1053"/>
      <c r="R2315" s="866" t="s">
        <v>178</v>
      </c>
      <c r="S2315" s="952">
        <v>86104.8</v>
      </c>
    </row>
    <row r="2316" spans="1:19" ht="14.25">
      <c r="A2316" s="275"/>
      <c r="B2316" s="864"/>
      <c r="C2316" s="884"/>
      <c r="D2316" s="865"/>
      <c r="E2316" s="895"/>
      <c r="F2316" s="867" t="s">
        <v>1341</v>
      </c>
      <c r="G2316" s="909" t="s">
        <v>170</v>
      </c>
      <c r="H2316" s="910" t="s">
        <v>170</v>
      </c>
      <c r="I2316" s="909" t="s">
        <v>171</v>
      </c>
      <c r="J2316" s="932" t="s">
        <v>172</v>
      </c>
      <c r="K2316" s="962" t="s">
        <v>173</v>
      </c>
      <c r="L2316" s="932" t="s">
        <v>1672</v>
      </c>
      <c r="M2316" s="920" t="s">
        <v>1673</v>
      </c>
      <c r="N2316" s="939">
        <v>0.5</v>
      </c>
      <c r="O2316" s="939">
        <v>0.3</v>
      </c>
      <c r="P2316" s="939"/>
      <c r="Q2316" s="1053">
        <v>403.11500000000001</v>
      </c>
      <c r="R2316" s="866"/>
      <c r="S2316" s="952"/>
    </row>
    <row r="2317" spans="1:19" ht="14.25">
      <c r="A2317" s="275"/>
      <c r="B2317" s="864"/>
      <c r="C2317" s="884"/>
      <c r="D2317" s="865"/>
      <c r="E2317" s="895"/>
      <c r="F2317" s="865"/>
      <c r="G2317" s="909"/>
      <c r="H2317" s="910"/>
      <c r="I2317" s="909"/>
      <c r="J2317" s="932"/>
      <c r="K2317" s="962"/>
      <c r="L2317" s="932"/>
      <c r="M2317" s="921"/>
      <c r="N2317" s="939"/>
      <c r="O2317" s="939"/>
      <c r="P2317" s="939"/>
      <c r="Q2317" s="1053"/>
      <c r="R2317" s="866" t="s">
        <v>178</v>
      </c>
      <c r="S2317" s="952">
        <v>43528</v>
      </c>
    </row>
    <row r="2318" spans="1:19" ht="14.25">
      <c r="A2318" s="275"/>
      <c r="B2318" s="864"/>
      <c r="C2318" s="884"/>
      <c r="D2318" s="865"/>
      <c r="E2318" s="895"/>
      <c r="F2318" s="867" t="s">
        <v>1803</v>
      </c>
      <c r="G2318" s="909" t="s">
        <v>170</v>
      </c>
      <c r="H2318" s="910" t="s">
        <v>170</v>
      </c>
      <c r="I2318" s="909" t="s">
        <v>171</v>
      </c>
      <c r="J2318" s="932" t="s">
        <v>172</v>
      </c>
      <c r="K2318" s="962" t="s">
        <v>173</v>
      </c>
      <c r="L2318" s="932" t="s">
        <v>1672</v>
      </c>
      <c r="M2318" s="920" t="s">
        <v>1672</v>
      </c>
      <c r="N2318" s="939">
        <v>1</v>
      </c>
      <c r="O2318" s="939">
        <v>0.8999999999999998</v>
      </c>
      <c r="P2318" s="939"/>
      <c r="Q2318" s="1053">
        <v>513.59199999999998</v>
      </c>
      <c r="R2318" s="866"/>
      <c r="S2318" s="952"/>
    </row>
    <row r="2319" spans="1:19" ht="14.25">
      <c r="A2319" s="275"/>
      <c r="B2319" s="864"/>
      <c r="C2319" s="884"/>
      <c r="D2319" s="865"/>
      <c r="E2319" s="896"/>
      <c r="F2319" s="865"/>
      <c r="G2319" s="911"/>
      <c r="H2319" s="910"/>
      <c r="I2319" s="911"/>
      <c r="J2319" s="932"/>
      <c r="K2319" s="963"/>
      <c r="L2319" s="932"/>
      <c r="M2319" s="921"/>
      <c r="N2319" s="939"/>
      <c r="O2319" s="939"/>
      <c r="P2319" s="939"/>
      <c r="Q2319" s="1053"/>
      <c r="R2319" s="866" t="s">
        <v>178</v>
      </c>
      <c r="S2319" s="952">
        <v>39914</v>
      </c>
    </row>
    <row r="2320" spans="1:19" ht="15">
      <c r="A2320" s="275"/>
      <c r="B2320" s="864"/>
      <c r="C2320" s="884"/>
      <c r="D2320" s="865"/>
      <c r="E2320" s="897" t="s">
        <v>227</v>
      </c>
      <c r="F2320" s="868"/>
      <c r="G2320" s="912"/>
      <c r="H2320" s="912"/>
      <c r="I2320" s="912"/>
      <c r="J2320" s="933"/>
      <c r="K2320" s="964"/>
      <c r="L2320" s="933"/>
      <c r="M2320" s="922"/>
      <c r="N2320" s="940">
        <v>3.0020000000000029</v>
      </c>
      <c r="O2320" s="940">
        <v>2.1999999999999984</v>
      </c>
      <c r="P2320" s="940">
        <v>0.8</v>
      </c>
      <c r="Q2320" s="1054">
        <v>2846.712</v>
      </c>
      <c r="R2320" s="869"/>
      <c r="S2320" s="951"/>
    </row>
    <row r="2321" spans="1:19" ht="14.25">
      <c r="A2321" s="275"/>
      <c r="B2321" s="864"/>
      <c r="C2321" s="884"/>
      <c r="D2321" s="865"/>
      <c r="E2321" s="898" t="s">
        <v>1674</v>
      </c>
      <c r="F2321" s="867" t="s">
        <v>1304</v>
      </c>
      <c r="G2321" s="909" t="s">
        <v>170</v>
      </c>
      <c r="H2321" s="910" t="s">
        <v>170</v>
      </c>
      <c r="I2321" s="909" t="s">
        <v>176</v>
      </c>
      <c r="J2321" s="932" t="s">
        <v>172</v>
      </c>
      <c r="K2321" s="962" t="s">
        <v>177</v>
      </c>
      <c r="L2321" s="932" t="s">
        <v>1675</v>
      </c>
      <c r="M2321" s="920" t="s">
        <v>1676</v>
      </c>
      <c r="N2321" s="939">
        <v>0</v>
      </c>
      <c r="O2321" s="939">
        <v>0</v>
      </c>
      <c r="P2321" s="939"/>
      <c r="Q2321" s="1053">
        <v>0</v>
      </c>
      <c r="R2321" s="866"/>
      <c r="S2321" s="952"/>
    </row>
    <row r="2322" spans="1:19" ht="14.25">
      <c r="A2322" s="275"/>
      <c r="B2322" s="864"/>
      <c r="C2322" s="884"/>
      <c r="D2322" s="865"/>
      <c r="E2322" s="895"/>
      <c r="F2322" s="867" t="s">
        <v>1305</v>
      </c>
      <c r="G2322" s="909" t="s">
        <v>170</v>
      </c>
      <c r="H2322" s="910" t="s">
        <v>170</v>
      </c>
      <c r="I2322" s="909" t="s">
        <v>176</v>
      </c>
      <c r="J2322" s="932" t="s">
        <v>172</v>
      </c>
      <c r="K2322" s="962" t="s">
        <v>177</v>
      </c>
      <c r="L2322" s="932" t="s">
        <v>1675</v>
      </c>
      <c r="M2322" s="920" t="s">
        <v>1676</v>
      </c>
      <c r="N2322" s="939">
        <v>0</v>
      </c>
      <c r="O2322" s="939">
        <v>0</v>
      </c>
      <c r="P2322" s="939"/>
      <c r="Q2322" s="1053">
        <v>0</v>
      </c>
      <c r="R2322" s="866"/>
      <c r="S2322" s="952"/>
    </row>
    <row r="2323" spans="1:19" ht="14.25">
      <c r="A2323" s="275"/>
      <c r="B2323" s="864"/>
      <c r="C2323" s="884"/>
      <c r="D2323" s="865"/>
      <c r="E2323" s="895"/>
      <c r="F2323" s="867" t="s">
        <v>1306</v>
      </c>
      <c r="G2323" s="909" t="s">
        <v>170</v>
      </c>
      <c r="H2323" s="910" t="s">
        <v>170</v>
      </c>
      <c r="I2323" s="909" t="s">
        <v>176</v>
      </c>
      <c r="J2323" s="932" t="s">
        <v>172</v>
      </c>
      <c r="K2323" s="962" t="s">
        <v>177</v>
      </c>
      <c r="L2323" s="932" t="s">
        <v>1675</v>
      </c>
      <c r="M2323" s="920" t="s">
        <v>1676</v>
      </c>
      <c r="N2323" s="939">
        <v>0</v>
      </c>
      <c r="O2323" s="939">
        <v>0</v>
      </c>
      <c r="P2323" s="939"/>
      <c r="Q2323" s="1053">
        <v>0</v>
      </c>
      <c r="R2323" s="866"/>
      <c r="S2323" s="952"/>
    </row>
    <row r="2324" spans="1:19" ht="14.25">
      <c r="A2324" s="275"/>
      <c r="B2324" s="864"/>
      <c r="C2324" s="884"/>
      <c r="D2324" s="865"/>
      <c r="E2324" s="896"/>
      <c r="F2324" s="867" t="s">
        <v>1307</v>
      </c>
      <c r="G2324" s="911" t="s">
        <v>170</v>
      </c>
      <c r="H2324" s="910" t="s">
        <v>170</v>
      </c>
      <c r="I2324" s="911" t="s">
        <v>176</v>
      </c>
      <c r="J2324" s="932" t="s">
        <v>172</v>
      </c>
      <c r="K2324" s="963" t="s">
        <v>177</v>
      </c>
      <c r="L2324" s="932" t="s">
        <v>1675</v>
      </c>
      <c r="M2324" s="921" t="s">
        <v>1676</v>
      </c>
      <c r="N2324" s="939">
        <v>0</v>
      </c>
      <c r="O2324" s="939">
        <v>0</v>
      </c>
      <c r="P2324" s="939"/>
      <c r="Q2324" s="1053">
        <v>0</v>
      </c>
      <c r="R2324" s="866"/>
      <c r="S2324" s="952"/>
    </row>
    <row r="2325" spans="1:19" ht="15">
      <c r="A2325" s="275"/>
      <c r="B2325" s="864"/>
      <c r="C2325" s="884"/>
      <c r="D2325" s="865"/>
      <c r="E2325" s="897" t="s">
        <v>1677</v>
      </c>
      <c r="F2325" s="868"/>
      <c r="G2325" s="912"/>
      <c r="H2325" s="912"/>
      <c r="I2325" s="912"/>
      <c r="J2325" s="933"/>
      <c r="K2325" s="964"/>
      <c r="L2325" s="933"/>
      <c r="M2325" s="922"/>
      <c r="N2325" s="940">
        <v>0</v>
      </c>
      <c r="O2325" s="940">
        <v>0</v>
      </c>
      <c r="P2325" s="940">
        <v>0</v>
      </c>
      <c r="Q2325" s="1054">
        <v>0</v>
      </c>
      <c r="R2325" s="869"/>
      <c r="S2325" s="951"/>
    </row>
    <row r="2326" spans="1:19" ht="14.25">
      <c r="A2326" s="275"/>
      <c r="B2326" s="864"/>
      <c r="C2326" s="884"/>
      <c r="D2326" s="865"/>
      <c r="E2326" s="900" t="s">
        <v>1678</v>
      </c>
      <c r="F2326" s="867" t="s">
        <v>1679</v>
      </c>
      <c r="G2326" s="911" t="s">
        <v>170</v>
      </c>
      <c r="H2326" s="910" t="s">
        <v>170</v>
      </c>
      <c r="I2326" s="911" t="s">
        <v>171</v>
      </c>
      <c r="J2326" s="932" t="s">
        <v>172</v>
      </c>
      <c r="K2326" s="963" t="s">
        <v>177</v>
      </c>
      <c r="L2326" s="932" t="s">
        <v>1675</v>
      </c>
      <c r="M2326" s="921" t="s">
        <v>1680</v>
      </c>
      <c r="N2326" s="939">
        <v>0</v>
      </c>
      <c r="O2326" s="939">
        <v>0</v>
      </c>
      <c r="P2326" s="939"/>
      <c r="Q2326" s="1053">
        <v>0</v>
      </c>
      <c r="R2326" s="866"/>
      <c r="S2326" s="952"/>
    </row>
    <row r="2327" spans="1:19" ht="15">
      <c r="A2327" s="275"/>
      <c r="B2327" s="864"/>
      <c r="C2327" s="884"/>
      <c r="D2327" s="865"/>
      <c r="E2327" s="897" t="s">
        <v>1681</v>
      </c>
      <c r="F2327" s="868"/>
      <c r="G2327" s="912"/>
      <c r="H2327" s="912"/>
      <c r="I2327" s="912"/>
      <c r="J2327" s="933"/>
      <c r="K2327" s="964"/>
      <c r="L2327" s="933"/>
      <c r="M2327" s="922"/>
      <c r="N2327" s="940">
        <v>0</v>
      </c>
      <c r="O2327" s="940">
        <v>0</v>
      </c>
      <c r="P2327" s="940">
        <v>0</v>
      </c>
      <c r="Q2327" s="1054">
        <v>0</v>
      </c>
      <c r="R2327" s="869"/>
      <c r="S2327" s="951"/>
    </row>
    <row r="2328" spans="1:19" ht="14.25">
      <c r="A2328" s="276"/>
      <c r="B2328" s="864"/>
      <c r="C2328" s="884"/>
      <c r="D2328" s="865"/>
      <c r="E2328" s="898" t="s">
        <v>2300</v>
      </c>
      <c r="F2328" s="867" t="s">
        <v>2301</v>
      </c>
      <c r="G2328" s="909" t="s">
        <v>170</v>
      </c>
      <c r="H2328" s="910" t="s">
        <v>170</v>
      </c>
      <c r="I2328" s="909" t="s">
        <v>171</v>
      </c>
      <c r="J2328" s="932" t="s">
        <v>172</v>
      </c>
      <c r="K2328" s="962" t="s">
        <v>173</v>
      </c>
      <c r="L2328" s="932" t="s">
        <v>2302</v>
      </c>
      <c r="M2328" s="920" t="s">
        <v>2302</v>
      </c>
      <c r="N2328" s="939">
        <v>0.316</v>
      </c>
      <c r="O2328" s="939">
        <v>0.3</v>
      </c>
      <c r="P2328" s="939"/>
      <c r="Q2328" s="1053">
        <v>33.997000000000007</v>
      </c>
      <c r="R2328" s="866"/>
      <c r="S2328" s="952"/>
    </row>
    <row r="2329" spans="1:19" ht="14.25">
      <c r="A2329" s="277"/>
      <c r="B2329" s="864"/>
      <c r="C2329" s="884"/>
      <c r="D2329" s="865"/>
      <c r="E2329" s="895"/>
      <c r="F2329" s="865"/>
      <c r="G2329" s="909"/>
      <c r="H2329" s="910"/>
      <c r="I2329" s="909"/>
      <c r="J2329" s="932"/>
      <c r="K2329" s="962"/>
      <c r="L2329" s="932"/>
      <c r="M2329" s="920"/>
      <c r="N2329" s="939"/>
      <c r="O2329" s="939"/>
      <c r="P2329" s="939"/>
      <c r="Q2329" s="1053"/>
      <c r="R2329" s="866" t="s">
        <v>178</v>
      </c>
      <c r="S2329" s="952">
        <v>4117.0099999999993</v>
      </c>
    </row>
    <row r="2330" spans="1:19" ht="14.25">
      <c r="A2330" s="275"/>
      <c r="B2330" s="864"/>
      <c r="C2330" s="884"/>
      <c r="D2330" s="865"/>
      <c r="E2330" s="895"/>
      <c r="F2330" s="867" t="s">
        <v>2303</v>
      </c>
      <c r="G2330" s="909" t="s">
        <v>170</v>
      </c>
      <c r="H2330" s="910" t="s">
        <v>170</v>
      </c>
      <c r="I2330" s="909" t="s">
        <v>171</v>
      </c>
      <c r="J2330" s="932" t="s">
        <v>172</v>
      </c>
      <c r="K2330" s="962" t="s">
        <v>173</v>
      </c>
      <c r="L2330" s="932" t="s">
        <v>2302</v>
      </c>
      <c r="M2330" s="920" t="s">
        <v>2302</v>
      </c>
      <c r="N2330" s="939">
        <v>0.2</v>
      </c>
      <c r="O2330" s="939">
        <v>0.19600000000000004</v>
      </c>
      <c r="P2330" s="939"/>
      <c r="Q2330" s="1053">
        <v>231.89499999999998</v>
      </c>
      <c r="R2330" s="866"/>
      <c r="S2330" s="952"/>
    </row>
    <row r="2331" spans="1:19" ht="14.25">
      <c r="A2331" s="275"/>
      <c r="B2331" s="864"/>
      <c r="C2331" s="884"/>
      <c r="D2331" s="865"/>
      <c r="E2331" s="896"/>
      <c r="F2331" s="865"/>
      <c r="G2331" s="911"/>
      <c r="H2331" s="910"/>
      <c r="I2331" s="911"/>
      <c r="J2331" s="932"/>
      <c r="K2331" s="963"/>
      <c r="L2331" s="932"/>
      <c r="M2331" s="921"/>
      <c r="N2331" s="939"/>
      <c r="O2331" s="939"/>
      <c r="P2331" s="939"/>
      <c r="Q2331" s="1053"/>
      <c r="R2331" s="866" t="s">
        <v>178</v>
      </c>
      <c r="S2331" s="952">
        <v>24550.42</v>
      </c>
    </row>
    <row r="2332" spans="1:19" ht="15">
      <c r="A2332" s="275"/>
      <c r="B2332" s="864"/>
      <c r="C2332" s="884"/>
      <c r="D2332" s="865"/>
      <c r="E2332" s="897" t="s">
        <v>2304</v>
      </c>
      <c r="F2332" s="868"/>
      <c r="G2332" s="912"/>
      <c r="H2332" s="912"/>
      <c r="I2332" s="912"/>
      <c r="J2332" s="933"/>
      <c r="K2332" s="964"/>
      <c r="L2332" s="933"/>
      <c r="M2332" s="922"/>
      <c r="N2332" s="940">
        <v>0.51599999999999979</v>
      </c>
      <c r="O2332" s="940">
        <v>0.49600000000000005</v>
      </c>
      <c r="P2332" s="940">
        <v>0.113</v>
      </c>
      <c r="Q2332" s="1054">
        <v>265.892</v>
      </c>
      <c r="R2332" s="869"/>
      <c r="S2332" s="951"/>
    </row>
    <row r="2333" spans="1:19" ht="15">
      <c r="A2333" s="275"/>
      <c r="B2333" s="864"/>
      <c r="C2333" s="884"/>
      <c r="D2333" s="892" t="s">
        <v>191</v>
      </c>
      <c r="E2333" s="899"/>
      <c r="F2333" s="865"/>
      <c r="G2333" s="910"/>
      <c r="H2333" s="910"/>
      <c r="I2333" s="910"/>
      <c r="J2333" s="932"/>
      <c r="K2333" s="965"/>
      <c r="L2333" s="932"/>
      <c r="M2333" s="923"/>
      <c r="N2333" s="939">
        <v>3.518000000000002</v>
      </c>
      <c r="O2333" s="939">
        <v>2.6959999999999984</v>
      </c>
      <c r="P2333" s="939"/>
      <c r="Q2333" s="1053">
        <v>3112.6039999999998</v>
      </c>
      <c r="R2333" s="866"/>
      <c r="S2333" s="952"/>
    </row>
    <row r="2334" spans="1:19" ht="14.25">
      <c r="A2334" s="275"/>
      <c r="B2334" s="864"/>
      <c r="C2334" s="884"/>
      <c r="D2334" s="867" t="s">
        <v>192</v>
      </c>
      <c r="E2334" s="898" t="s">
        <v>1682</v>
      </c>
      <c r="F2334" s="867" t="s">
        <v>240</v>
      </c>
      <c r="G2334" s="909" t="s">
        <v>194</v>
      </c>
      <c r="H2334" s="910" t="s">
        <v>194</v>
      </c>
      <c r="I2334" s="909" t="s">
        <v>171</v>
      </c>
      <c r="J2334" s="932" t="s">
        <v>172</v>
      </c>
      <c r="K2334" s="962" t="s">
        <v>173</v>
      </c>
      <c r="L2334" s="932" t="s">
        <v>1672</v>
      </c>
      <c r="M2334" s="920" t="s">
        <v>1672</v>
      </c>
      <c r="N2334" s="939">
        <v>0.23999999999999996</v>
      </c>
      <c r="O2334" s="939">
        <v>0.23</v>
      </c>
      <c r="P2334" s="939"/>
      <c r="Q2334" s="1053">
        <v>1147.0910000000001</v>
      </c>
      <c r="R2334" s="866"/>
      <c r="S2334" s="952"/>
    </row>
    <row r="2335" spans="1:19" ht="14.25">
      <c r="A2335" s="275"/>
      <c r="B2335" s="864"/>
      <c r="C2335" s="884"/>
      <c r="D2335" s="865"/>
      <c r="E2335" s="895"/>
      <c r="F2335" s="867" t="s">
        <v>243</v>
      </c>
      <c r="G2335" s="909" t="s">
        <v>194</v>
      </c>
      <c r="H2335" s="910" t="s">
        <v>194</v>
      </c>
      <c r="I2335" s="909" t="s">
        <v>171</v>
      </c>
      <c r="J2335" s="932" t="s">
        <v>172</v>
      </c>
      <c r="K2335" s="962" t="s">
        <v>173</v>
      </c>
      <c r="L2335" s="932" t="s">
        <v>1672</v>
      </c>
      <c r="M2335" s="920" t="s">
        <v>1672</v>
      </c>
      <c r="N2335" s="939">
        <v>0.13</v>
      </c>
      <c r="O2335" s="939">
        <v>0.11999999999999998</v>
      </c>
      <c r="P2335" s="939"/>
      <c r="Q2335" s="1053">
        <v>411.79100000000005</v>
      </c>
      <c r="R2335" s="866"/>
      <c r="S2335" s="952"/>
    </row>
    <row r="2336" spans="1:19" ht="14.25">
      <c r="A2336" s="275"/>
      <c r="B2336" s="864"/>
      <c r="C2336" s="884"/>
      <c r="D2336" s="865"/>
      <c r="E2336" s="896"/>
      <c r="F2336" s="867" t="s">
        <v>244</v>
      </c>
      <c r="G2336" s="911" t="s">
        <v>194</v>
      </c>
      <c r="H2336" s="910" t="s">
        <v>194</v>
      </c>
      <c r="I2336" s="911" t="s">
        <v>171</v>
      </c>
      <c r="J2336" s="932" t="s">
        <v>172</v>
      </c>
      <c r="K2336" s="963" t="s">
        <v>173</v>
      </c>
      <c r="L2336" s="932" t="s">
        <v>1672</v>
      </c>
      <c r="M2336" s="921" t="s">
        <v>1672</v>
      </c>
      <c r="N2336" s="939">
        <v>0.5</v>
      </c>
      <c r="O2336" s="939">
        <v>0.47999999999999993</v>
      </c>
      <c r="P2336" s="939"/>
      <c r="Q2336" s="1053">
        <v>3586.0060000000003</v>
      </c>
      <c r="R2336" s="866"/>
      <c r="S2336" s="952"/>
    </row>
    <row r="2337" spans="1:19" ht="15">
      <c r="A2337" s="275"/>
      <c r="B2337" s="864"/>
      <c r="C2337" s="884"/>
      <c r="D2337" s="865"/>
      <c r="E2337" s="897" t="s">
        <v>1683</v>
      </c>
      <c r="F2337" s="868"/>
      <c r="G2337" s="912"/>
      <c r="H2337" s="912"/>
      <c r="I2337" s="912"/>
      <c r="J2337" s="933"/>
      <c r="K2337" s="964"/>
      <c r="L2337" s="933"/>
      <c r="M2337" s="922"/>
      <c r="N2337" s="940">
        <v>0.87</v>
      </c>
      <c r="O2337" s="940">
        <v>0.83000000000000029</v>
      </c>
      <c r="P2337" s="940">
        <v>0.46</v>
      </c>
      <c r="Q2337" s="1054">
        <v>5144.8879999999999</v>
      </c>
      <c r="R2337" s="869"/>
      <c r="S2337" s="951"/>
    </row>
    <row r="2338" spans="1:19" ht="15">
      <c r="A2338" s="275"/>
      <c r="B2338" s="864"/>
      <c r="C2338" s="884"/>
      <c r="D2338" s="892" t="s">
        <v>204</v>
      </c>
      <c r="E2338" s="899"/>
      <c r="F2338" s="865"/>
      <c r="G2338" s="910"/>
      <c r="H2338" s="910"/>
      <c r="I2338" s="910"/>
      <c r="J2338" s="932"/>
      <c r="K2338" s="965"/>
      <c r="L2338" s="932"/>
      <c r="M2338" s="923"/>
      <c r="N2338" s="939">
        <v>0.87</v>
      </c>
      <c r="O2338" s="939">
        <v>0.83000000000000029</v>
      </c>
      <c r="P2338" s="939"/>
      <c r="Q2338" s="1053">
        <v>5144.8879999999999</v>
      </c>
      <c r="R2338" s="866"/>
      <c r="S2338" s="952"/>
    </row>
    <row r="2339" spans="1:19" ht="14.25">
      <c r="A2339" s="275"/>
      <c r="B2339" s="864"/>
      <c r="C2339" s="884"/>
      <c r="D2339" s="867" t="s">
        <v>382</v>
      </c>
      <c r="E2339" s="900" t="s">
        <v>2305</v>
      </c>
      <c r="F2339" s="867" t="s">
        <v>2306</v>
      </c>
      <c r="G2339" s="911" t="s">
        <v>384</v>
      </c>
      <c r="H2339" s="910" t="s">
        <v>384</v>
      </c>
      <c r="I2339" s="911" t="s">
        <v>171</v>
      </c>
      <c r="J2339" s="932" t="s">
        <v>172</v>
      </c>
      <c r="K2339" s="963" t="s">
        <v>173</v>
      </c>
      <c r="L2339" s="932" t="s">
        <v>2302</v>
      </c>
      <c r="M2339" s="921" t="s">
        <v>2302</v>
      </c>
      <c r="N2339" s="939">
        <v>8.9999999999999993E-3</v>
      </c>
      <c r="O2339" s="939">
        <v>8.9999999999999993E-3</v>
      </c>
      <c r="P2339" s="939"/>
      <c r="Q2339" s="1053">
        <v>48.686999999999991</v>
      </c>
      <c r="R2339" s="866"/>
      <c r="S2339" s="952"/>
    </row>
    <row r="2340" spans="1:19" ht="15">
      <c r="A2340" s="275"/>
      <c r="B2340" s="864"/>
      <c r="C2340" s="884"/>
      <c r="D2340" s="865"/>
      <c r="E2340" s="897" t="s">
        <v>2307</v>
      </c>
      <c r="F2340" s="868"/>
      <c r="G2340" s="912"/>
      <c r="H2340" s="912"/>
      <c r="I2340" s="912"/>
      <c r="J2340" s="933"/>
      <c r="K2340" s="964"/>
      <c r="L2340" s="933"/>
      <c r="M2340" s="922"/>
      <c r="N2340" s="940">
        <v>8.9999999999999993E-3</v>
      </c>
      <c r="O2340" s="940">
        <v>8.9999999999999993E-3</v>
      </c>
      <c r="P2340" s="940">
        <v>8.0000000000000002E-3</v>
      </c>
      <c r="Q2340" s="1054">
        <v>48.686999999999991</v>
      </c>
      <c r="R2340" s="869"/>
      <c r="S2340" s="951"/>
    </row>
    <row r="2341" spans="1:19" ht="15">
      <c r="A2341" s="275"/>
      <c r="B2341" s="864"/>
      <c r="C2341" s="886"/>
      <c r="D2341" s="892" t="s">
        <v>388</v>
      </c>
      <c r="E2341" s="899"/>
      <c r="F2341" s="865"/>
      <c r="G2341" s="910"/>
      <c r="H2341" s="910"/>
      <c r="I2341" s="910"/>
      <c r="J2341" s="932"/>
      <c r="K2341" s="965"/>
      <c r="L2341" s="932"/>
      <c r="M2341" s="923"/>
      <c r="N2341" s="939">
        <v>8.9999999999999993E-3</v>
      </c>
      <c r="O2341" s="939">
        <v>8.9999999999999993E-3</v>
      </c>
      <c r="P2341" s="939"/>
      <c r="Q2341" s="1053">
        <v>48.686999999999991</v>
      </c>
      <c r="R2341" s="866"/>
      <c r="S2341" s="952"/>
    </row>
    <row r="2342" spans="1:19" ht="15">
      <c r="A2342" s="275"/>
      <c r="B2342" s="864"/>
      <c r="C2342" s="883" t="s">
        <v>1684</v>
      </c>
      <c r="D2342" s="868"/>
      <c r="E2342" s="901"/>
      <c r="F2342" s="868"/>
      <c r="G2342" s="912"/>
      <c r="H2342" s="912"/>
      <c r="I2342" s="912"/>
      <c r="J2342" s="933"/>
      <c r="K2342" s="964"/>
      <c r="L2342" s="933"/>
      <c r="M2342" s="922"/>
      <c r="N2342" s="940">
        <v>4.3970000000000038</v>
      </c>
      <c r="O2342" s="940">
        <v>3.5349999999999953</v>
      </c>
      <c r="P2342" s="940"/>
      <c r="Q2342" s="1054">
        <v>8306.1790000000001</v>
      </c>
      <c r="R2342" s="869"/>
      <c r="S2342" s="951"/>
    </row>
    <row r="2343" spans="1:19" ht="14.25">
      <c r="A2343" s="275"/>
      <c r="B2343" s="864"/>
      <c r="C2343" s="884" t="s">
        <v>699</v>
      </c>
      <c r="D2343" s="867" t="s">
        <v>167</v>
      </c>
      <c r="E2343" s="900" t="s">
        <v>1685</v>
      </c>
      <c r="F2343" s="867"/>
      <c r="G2343" s="911" t="s">
        <v>170</v>
      </c>
      <c r="H2343" s="910" t="s">
        <v>170</v>
      </c>
      <c r="I2343" s="911" t="s">
        <v>171</v>
      </c>
      <c r="J2343" s="932" t="s">
        <v>172</v>
      </c>
      <c r="K2343" s="963" t="s">
        <v>173</v>
      </c>
      <c r="L2343" s="932" t="s">
        <v>1675</v>
      </c>
      <c r="M2343" s="921" t="s">
        <v>1686</v>
      </c>
      <c r="N2343" s="939">
        <v>0.625</v>
      </c>
      <c r="O2343" s="939">
        <v>0.56200000000000006</v>
      </c>
      <c r="P2343" s="939"/>
      <c r="Q2343" s="1053">
        <v>0</v>
      </c>
      <c r="R2343" s="866"/>
      <c r="S2343" s="952"/>
    </row>
    <row r="2344" spans="1:19" ht="15">
      <c r="A2344" s="275"/>
      <c r="B2344" s="864"/>
      <c r="C2344" s="884"/>
      <c r="D2344" s="865"/>
      <c r="E2344" s="897" t="s">
        <v>1687</v>
      </c>
      <c r="F2344" s="868"/>
      <c r="G2344" s="912"/>
      <c r="H2344" s="912"/>
      <c r="I2344" s="912"/>
      <c r="J2344" s="933"/>
      <c r="K2344" s="964"/>
      <c r="L2344" s="933"/>
      <c r="M2344" s="922"/>
      <c r="N2344" s="940">
        <v>0.625</v>
      </c>
      <c r="O2344" s="940">
        <v>0.56200000000000006</v>
      </c>
      <c r="P2344" s="940">
        <v>0</v>
      </c>
      <c r="Q2344" s="1054">
        <v>0</v>
      </c>
      <c r="R2344" s="869"/>
      <c r="S2344" s="951"/>
    </row>
    <row r="2345" spans="1:19" ht="15">
      <c r="A2345" s="275"/>
      <c r="B2345" s="864"/>
      <c r="C2345" s="886"/>
      <c r="D2345" s="892" t="s">
        <v>191</v>
      </c>
      <c r="E2345" s="899"/>
      <c r="F2345" s="865"/>
      <c r="G2345" s="910"/>
      <c r="H2345" s="910"/>
      <c r="I2345" s="910"/>
      <c r="J2345" s="932"/>
      <c r="K2345" s="965"/>
      <c r="L2345" s="932"/>
      <c r="M2345" s="923"/>
      <c r="N2345" s="939">
        <v>0.625</v>
      </c>
      <c r="O2345" s="939">
        <v>0.56200000000000006</v>
      </c>
      <c r="P2345" s="939"/>
      <c r="Q2345" s="1053">
        <v>0</v>
      </c>
      <c r="R2345" s="866"/>
      <c r="S2345" s="952"/>
    </row>
    <row r="2346" spans="1:19" ht="30">
      <c r="A2346" s="275"/>
      <c r="B2346" s="864"/>
      <c r="C2346" s="883" t="s">
        <v>704</v>
      </c>
      <c r="D2346" s="868"/>
      <c r="E2346" s="901"/>
      <c r="F2346" s="868"/>
      <c r="G2346" s="912"/>
      <c r="H2346" s="912"/>
      <c r="I2346" s="912"/>
      <c r="J2346" s="933"/>
      <c r="K2346" s="964"/>
      <c r="L2346" s="933"/>
      <c r="M2346" s="922"/>
      <c r="N2346" s="940">
        <v>0.625</v>
      </c>
      <c r="O2346" s="940">
        <v>0.56200000000000006</v>
      </c>
      <c r="P2346" s="940"/>
      <c r="Q2346" s="1054">
        <v>0</v>
      </c>
      <c r="R2346" s="869"/>
      <c r="S2346" s="951"/>
    </row>
    <row r="2347" spans="1:19" ht="14.25">
      <c r="A2347" s="275"/>
      <c r="B2347" s="864"/>
      <c r="C2347" s="884" t="s">
        <v>1688</v>
      </c>
      <c r="D2347" s="867" t="s">
        <v>167</v>
      </c>
      <c r="E2347" s="898" t="s">
        <v>1689</v>
      </c>
      <c r="F2347" s="867" t="s">
        <v>936</v>
      </c>
      <c r="G2347" s="909" t="s">
        <v>237</v>
      </c>
      <c r="H2347" s="910" t="s">
        <v>237</v>
      </c>
      <c r="I2347" s="909" t="s">
        <v>176</v>
      </c>
      <c r="J2347" s="932" t="s">
        <v>238</v>
      </c>
      <c r="K2347" s="962" t="s">
        <v>173</v>
      </c>
      <c r="L2347" s="932" t="s">
        <v>1663</v>
      </c>
      <c r="M2347" s="920" t="s">
        <v>1663</v>
      </c>
      <c r="N2347" s="939">
        <v>101.31999999999998</v>
      </c>
      <c r="O2347" s="939">
        <v>90.051000000000002</v>
      </c>
      <c r="P2347" s="939"/>
      <c r="Q2347" s="1053">
        <v>91128.407999999996</v>
      </c>
      <c r="R2347" s="866"/>
      <c r="S2347" s="952"/>
    </row>
    <row r="2348" spans="1:19" ht="14.25">
      <c r="A2348" s="275"/>
      <c r="B2348" s="864"/>
      <c r="C2348" s="884"/>
      <c r="D2348" s="865"/>
      <c r="E2348" s="895"/>
      <c r="F2348" s="865"/>
      <c r="G2348" s="909"/>
      <c r="H2348" s="910"/>
      <c r="I2348" s="909"/>
      <c r="J2348" s="932"/>
      <c r="K2348" s="962"/>
      <c r="L2348" s="932"/>
      <c r="M2348" s="920"/>
      <c r="N2348" s="939"/>
      <c r="O2348" s="939"/>
      <c r="P2348" s="939"/>
      <c r="Q2348" s="1053"/>
      <c r="R2348" s="866" t="s">
        <v>649</v>
      </c>
      <c r="S2348" s="952">
        <v>31589220.020000003</v>
      </c>
    </row>
    <row r="2349" spans="1:19" ht="14.25">
      <c r="A2349" s="275"/>
      <c r="B2349" s="864"/>
      <c r="C2349" s="884"/>
      <c r="D2349" s="865"/>
      <c r="E2349" s="895"/>
      <c r="F2349" s="867" t="s">
        <v>1155</v>
      </c>
      <c r="G2349" s="909" t="s">
        <v>237</v>
      </c>
      <c r="H2349" s="910" t="s">
        <v>237</v>
      </c>
      <c r="I2349" s="909" t="s">
        <v>176</v>
      </c>
      <c r="J2349" s="932" t="s">
        <v>238</v>
      </c>
      <c r="K2349" s="962" t="s">
        <v>173</v>
      </c>
      <c r="L2349" s="932" t="s">
        <v>1663</v>
      </c>
      <c r="M2349" s="920" t="s">
        <v>1663</v>
      </c>
      <c r="N2349" s="939">
        <v>101.31999999999998</v>
      </c>
      <c r="O2349" s="939">
        <v>85.995999999999981</v>
      </c>
      <c r="P2349" s="939"/>
      <c r="Q2349" s="1053">
        <v>232581.071</v>
      </c>
      <c r="R2349" s="866"/>
      <c r="S2349" s="952"/>
    </row>
    <row r="2350" spans="1:19" ht="14.25">
      <c r="A2350" s="275"/>
      <c r="B2350" s="864"/>
      <c r="C2350" s="884"/>
      <c r="D2350" s="865"/>
      <c r="E2350" s="896"/>
      <c r="F2350" s="865"/>
      <c r="G2350" s="911"/>
      <c r="H2350" s="910"/>
      <c r="I2350" s="911"/>
      <c r="J2350" s="932"/>
      <c r="K2350" s="963"/>
      <c r="L2350" s="932"/>
      <c r="M2350" s="921"/>
      <c r="N2350" s="939"/>
      <c r="O2350" s="939"/>
      <c r="P2350" s="939"/>
      <c r="Q2350" s="1053"/>
      <c r="R2350" s="866" t="s">
        <v>649</v>
      </c>
      <c r="S2350" s="952">
        <v>81026494.013160005</v>
      </c>
    </row>
    <row r="2351" spans="1:19" ht="15">
      <c r="A2351" s="275"/>
      <c r="B2351" s="864"/>
      <c r="C2351" s="884"/>
      <c r="D2351" s="865"/>
      <c r="E2351" s="897" t="s">
        <v>1690</v>
      </c>
      <c r="F2351" s="868"/>
      <c r="G2351" s="912"/>
      <c r="H2351" s="912"/>
      <c r="I2351" s="912"/>
      <c r="J2351" s="933"/>
      <c r="K2351" s="964"/>
      <c r="L2351" s="933"/>
      <c r="M2351" s="922"/>
      <c r="N2351" s="940">
        <v>202.63999999999993</v>
      </c>
      <c r="O2351" s="940">
        <v>176.04700000000003</v>
      </c>
      <c r="P2351" s="940">
        <v>378.50200000000001</v>
      </c>
      <c r="Q2351" s="1054">
        <v>323709.47900000005</v>
      </c>
      <c r="R2351" s="869"/>
      <c r="S2351" s="951"/>
    </row>
    <row r="2352" spans="1:19" ht="15">
      <c r="A2352" s="275"/>
      <c r="B2352" s="864"/>
      <c r="C2352" s="886"/>
      <c r="D2352" s="892" t="s">
        <v>191</v>
      </c>
      <c r="E2352" s="899"/>
      <c r="F2352" s="865"/>
      <c r="G2352" s="910"/>
      <c r="H2352" s="910"/>
      <c r="I2352" s="910"/>
      <c r="J2352" s="932"/>
      <c r="K2352" s="965"/>
      <c r="L2352" s="932"/>
      <c r="M2352" s="923"/>
      <c r="N2352" s="939">
        <v>202.63999999999993</v>
      </c>
      <c r="O2352" s="939">
        <v>176.04700000000003</v>
      </c>
      <c r="P2352" s="939"/>
      <c r="Q2352" s="1053">
        <v>323709.47900000005</v>
      </c>
      <c r="R2352" s="866"/>
      <c r="S2352" s="952"/>
    </row>
    <row r="2353" spans="1:19" ht="15">
      <c r="A2353" s="275"/>
      <c r="B2353" s="864"/>
      <c r="C2353" s="883" t="s">
        <v>1691</v>
      </c>
      <c r="D2353" s="868"/>
      <c r="E2353" s="901"/>
      <c r="F2353" s="868"/>
      <c r="G2353" s="912"/>
      <c r="H2353" s="912"/>
      <c r="I2353" s="912"/>
      <c r="J2353" s="933"/>
      <c r="K2353" s="964"/>
      <c r="L2353" s="933"/>
      <c r="M2353" s="922"/>
      <c r="N2353" s="940">
        <v>202.63999999999993</v>
      </c>
      <c r="O2353" s="940">
        <v>176.04700000000003</v>
      </c>
      <c r="P2353" s="940"/>
      <c r="Q2353" s="1054">
        <v>323709.47900000005</v>
      </c>
      <c r="R2353" s="869"/>
      <c r="S2353" s="951"/>
    </row>
    <row r="2354" spans="1:19" ht="28.5">
      <c r="A2354" s="275"/>
      <c r="B2354" s="864"/>
      <c r="C2354" s="884" t="s">
        <v>2004</v>
      </c>
      <c r="D2354" s="867" t="s">
        <v>167</v>
      </c>
      <c r="E2354" s="898" t="s">
        <v>2211</v>
      </c>
      <c r="F2354" s="867" t="s">
        <v>2212</v>
      </c>
      <c r="G2354" s="909" t="s">
        <v>170</v>
      </c>
      <c r="H2354" s="910" t="s">
        <v>170</v>
      </c>
      <c r="I2354" s="909" t="s">
        <v>176</v>
      </c>
      <c r="J2354" s="932" t="s">
        <v>238</v>
      </c>
      <c r="K2354" s="962" t="s">
        <v>173</v>
      </c>
      <c r="L2354" s="932" t="s">
        <v>1667</v>
      </c>
      <c r="M2354" s="920" t="s">
        <v>1839</v>
      </c>
      <c r="N2354" s="939">
        <v>45.630000000000017</v>
      </c>
      <c r="O2354" s="939">
        <v>40.6</v>
      </c>
      <c r="P2354" s="939"/>
      <c r="Q2354" s="1053">
        <v>2096.65</v>
      </c>
      <c r="R2354" s="866"/>
      <c r="S2354" s="952"/>
    </row>
    <row r="2355" spans="1:19" ht="14.25">
      <c r="A2355" s="275"/>
      <c r="B2355" s="864"/>
      <c r="C2355" s="884"/>
      <c r="D2355" s="865"/>
      <c r="E2355" s="896"/>
      <c r="F2355" s="865"/>
      <c r="G2355" s="911"/>
      <c r="H2355" s="910"/>
      <c r="I2355" s="911"/>
      <c r="J2355" s="932"/>
      <c r="K2355" s="963"/>
      <c r="L2355" s="932"/>
      <c r="M2355" s="921"/>
      <c r="N2355" s="939"/>
      <c r="O2355" s="939"/>
      <c r="P2355" s="939"/>
      <c r="Q2355" s="1053"/>
      <c r="R2355" s="866" t="s">
        <v>178</v>
      </c>
      <c r="S2355" s="952">
        <v>160948.59000000003</v>
      </c>
    </row>
    <row r="2356" spans="1:19" ht="15">
      <c r="A2356" s="275"/>
      <c r="B2356" s="864"/>
      <c r="C2356" s="884"/>
      <c r="D2356" s="865"/>
      <c r="E2356" s="897" t="s">
        <v>2213</v>
      </c>
      <c r="F2356" s="868"/>
      <c r="G2356" s="912"/>
      <c r="H2356" s="912"/>
      <c r="I2356" s="912"/>
      <c r="J2356" s="933"/>
      <c r="K2356" s="964"/>
      <c r="L2356" s="933"/>
      <c r="M2356" s="922"/>
      <c r="N2356" s="940">
        <v>45.630000000000017</v>
      </c>
      <c r="O2356" s="940">
        <v>40.6</v>
      </c>
      <c r="P2356" s="940">
        <v>0</v>
      </c>
      <c r="Q2356" s="1054">
        <v>2096.65</v>
      </c>
      <c r="R2356" s="869"/>
      <c r="S2356" s="951"/>
    </row>
    <row r="2357" spans="1:19" ht="15">
      <c r="A2357" s="275"/>
      <c r="B2357" s="864"/>
      <c r="C2357" s="886"/>
      <c r="D2357" s="892" t="s">
        <v>191</v>
      </c>
      <c r="E2357" s="899"/>
      <c r="F2357" s="865"/>
      <c r="G2357" s="910"/>
      <c r="H2357" s="910"/>
      <c r="I2357" s="910"/>
      <c r="J2357" s="932"/>
      <c r="K2357" s="965"/>
      <c r="L2357" s="932"/>
      <c r="M2357" s="923"/>
      <c r="N2357" s="939">
        <v>45.630000000000017</v>
      </c>
      <c r="O2357" s="939">
        <v>40.6</v>
      </c>
      <c r="P2357" s="939"/>
      <c r="Q2357" s="1053">
        <v>2096.65</v>
      </c>
      <c r="R2357" s="866"/>
      <c r="S2357" s="952"/>
    </row>
    <row r="2358" spans="1:19" ht="30">
      <c r="A2358" s="275"/>
      <c r="B2358" s="864"/>
      <c r="C2358" s="883" t="s">
        <v>2005</v>
      </c>
      <c r="D2358" s="868"/>
      <c r="E2358" s="901"/>
      <c r="F2358" s="868"/>
      <c r="G2358" s="912"/>
      <c r="H2358" s="912"/>
      <c r="I2358" s="912"/>
      <c r="J2358" s="933"/>
      <c r="K2358" s="964"/>
      <c r="L2358" s="933"/>
      <c r="M2358" s="922"/>
      <c r="N2358" s="940">
        <v>45.630000000000017</v>
      </c>
      <c r="O2358" s="940">
        <v>40.6</v>
      </c>
      <c r="P2358" s="940"/>
      <c r="Q2358" s="1054">
        <v>2096.65</v>
      </c>
      <c r="R2358" s="869"/>
      <c r="S2358" s="951"/>
    </row>
    <row r="2359" spans="1:19" ht="14.25">
      <c r="A2359" s="275"/>
      <c r="B2359" s="864"/>
      <c r="C2359" s="884" t="s">
        <v>2214</v>
      </c>
      <c r="D2359" s="867" t="s">
        <v>167</v>
      </c>
      <c r="E2359" s="898" t="s">
        <v>1666</v>
      </c>
      <c r="F2359" s="867"/>
      <c r="G2359" s="909" t="s">
        <v>170</v>
      </c>
      <c r="H2359" s="910" t="s">
        <v>170</v>
      </c>
      <c r="I2359" s="909" t="s">
        <v>171</v>
      </c>
      <c r="J2359" s="932" t="s">
        <v>172</v>
      </c>
      <c r="K2359" s="962" t="s">
        <v>173</v>
      </c>
      <c r="L2359" s="932" t="s">
        <v>1667</v>
      </c>
      <c r="M2359" s="920" t="s">
        <v>1668</v>
      </c>
      <c r="N2359" s="939">
        <v>2.4</v>
      </c>
      <c r="O2359" s="939">
        <v>1.7</v>
      </c>
      <c r="P2359" s="939"/>
      <c r="Q2359" s="1053">
        <v>8.1000000000000003E-2</v>
      </c>
      <c r="R2359" s="866"/>
      <c r="S2359" s="952"/>
    </row>
    <row r="2360" spans="1:19" ht="14.25">
      <c r="A2360" s="275"/>
      <c r="B2360" s="864"/>
      <c r="C2360" s="884"/>
      <c r="D2360" s="865"/>
      <c r="E2360" s="896"/>
      <c r="F2360" s="865"/>
      <c r="G2360" s="911"/>
      <c r="H2360" s="910"/>
      <c r="I2360" s="911"/>
      <c r="J2360" s="932"/>
      <c r="K2360" s="963"/>
      <c r="L2360" s="932"/>
      <c r="M2360" s="921"/>
      <c r="N2360" s="939"/>
      <c r="O2360" s="939"/>
      <c r="P2360" s="939"/>
      <c r="Q2360" s="1053"/>
      <c r="R2360" s="866" t="s">
        <v>178</v>
      </c>
      <c r="S2360" s="952">
        <v>339</v>
      </c>
    </row>
    <row r="2361" spans="1:19" ht="15">
      <c r="A2361" s="275"/>
      <c r="B2361" s="864"/>
      <c r="C2361" s="884"/>
      <c r="D2361" s="865"/>
      <c r="E2361" s="897" t="s">
        <v>1669</v>
      </c>
      <c r="F2361" s="868"/>
      <c r="G2361" s="912"/>
      <c r="H2361" s="912"/>
      <c r="I2361" s="912"/>
      <c r="J2361" s="933"/>
      <c r="K2361" s="964"/>
      <c r="L2361" s="933"/>
      <c r="M2361" s="922"/>
      <c r="N2361" s="940">
        <v>2.4</v>
      </c>
      <c r="O2361" s="940">
        <v>1.7</v>
      </c>
      <c r="P2361" s="940">
        <v>2.4</v>
      </c>
      <c r="Q2361" s="1054">
        <v>8.1000000000000003E-2</v>
      </c>
      <c r="R2361" s="869"/>
      <c r="S2361" s="951"/>
    </row>
    <row r="2362" spans="1:19" ht="15">
      <c r="A2362" s="275"/>
      <c r="B2362" s="864"/>
      <c r="C2362" s="886"/>
      <c r="D2362" s="892" t="s">
        <v>191</v>
      </c>
      <c r="E2362" s="899"/>
      <c r="F2362" s="865"/>
      <c r="G2362" s="910"/>
      <c r="H2362" s="910"/>
      <c r="I2362" s="910"/>
      <c r="J2362" s="932"/>
      <c r="K2362" s="965"/>
      <c r="L2362" s="932"/>
      <c r="M2362" s="923"/>
      <c r="N2362" s="939">
        <v>2.4</v>
      </c>
      <c r="O2362" s="939">
        <v>1.7</v>
      </c>
      <c r="P2362" s="939"/>
      <c r="Q2362" s="1053">
        <v>8.1000000000000003E-2</v>
      </c>
      <c r="R2362" s="866"/>
      <c r="S2362" s="952"/>
    </row>
    <row r="2363" spans="1:19" ht="15">
      <c r="A2363" s="275"/>
      <c r="B2363" s="864"/>
      <c r="C2363" s="883" t="s">
        <v>2215</v>
      </c>
      <c r="D2363" s="868"/>
      <c r="E2363" s="901"/>
      <c r="F2363" s="868"/>
      <c r="G2363" s="912"/>
      <c r="H2363" s="912"/>
      <c r="I2363" s="912"/>
      <c r="J2363" s="933"/>
      <c r="K2363" s="964"/>
      <c r="L2363" s="933"/>
      <c r="M2363" s="922"/>
      <c r="N2363" s="940">
        <v>2.4</v>
      </c>
      <c r="O2363" s="940">
        <v>1.7</v>
      </c>
      <c r="P2363" s="940"/>
      <c r="Q2363" s="1054">
        <v>8.1000000000000003E-2</v>
      </c>
      <c r="R2363" s="869"/>
      <c r="S2363" s="951"/>
    </row>
    <row r="2364" spans="1:19" ht="14.25">
      <c r="A2364" s="275"/>
      <c r="B2364" s="864"/>
      <c r="C2364" s="884" t="s">
        <v>2216</v>
      </c>
      <c r="D2364" s="867" t="s">
        <v>167</v>
      </c>
      <c r="E2364" s="898" t="s">
        <v>1662</v>
      </c>
      <c r="F2364" s="867"/>
      <c r="G2364" s="909" t="s">
        <v>237</v>
      </c>
      <c r="H2364" s="910" t="s">
        <v>237</v>
      </c>
      <c r="I2364" s="909" t="s">
        <v>171</v>
      </c>
      <c r="J2364" s="932" t="s">
        <v>172</v>
      </c>
      <c r="K2364" s="962" t="s">
        <v>173</v>
      </c>
      <c r="L2364" s="932" t="s">
        <v>1663</v>
      </c>
      <c r="M2364" s="920" t="s">
        <v>1664</v>
      </c>
      <c r="N2364" s="939">
        <v>1</v>
      </c>
      <c r="O2364" s="939">
        <v>1</v>
      </c>
      <c r="P2364" s="939"/>
      <c r="Q2364" s="1053">
        <v>2171.364</v>
      </c>
      <c r="R2364" s="866"/>
      <c r="S2364" s="952"/>
    </row>
    <row r="2365" spans="1:19" ht="14.25">
      <c r="A2365" s="275"/>
      <c r="B2365" s="864"/>
      <c r="C2365" s="884"/>
      <c r="D2365" s="865"/>
      <c r="E2365" s="896"/>
      <c r="F2365" s="865"/>
      <c r="G2365" s="911"/>
      <c r="H2365" s="910"/>
      <c r="I2365" s="911"/>
      <c r="J2365" s="932"/>
      <c r="K2365" s="963"/>
      <c r="L2365" s="932"/>
      <c r="M2365" s="921"/>
      <c r="N2365" s="939"/>
      <c r="O2365" s="939"/>
      <c r="P2365" s="939"/>
      <c r="Q2365" s="1053"/>
      <c r="R2365" s="866" t="s">
        <v>649</v>
      </c>
      <c r="S2365" s="952">
        <v>1520303</v>
      </c>
    </row>
    <row r="2366" spans="1:19" ht="15">
      <c r="A2366" s="275"/>
      <c r="B2366" s="864"/>
      <c r="C2366" s="884"/>
      <c r="D2366" s="865"/>
      <c r="E2366" s="897" t="s">
        <v>1665</v>
      </c>
      <c r="F2366" s="868"/>
      <c r="G2366" s="912"/>
      <c r="H2366" s="912"/>
      <c r="I2366" s="912"/>
      <c r="J2366" s="933"/>
      <c r="K2366" s="964"/>
      <c r="L2366" s="933"/>
      <c r="M2366" s="922"/>
      <c r="N2366" s="940">
        <v>1</v>
      </c>
      <c r="O2366" s="940">
        <v>1</v>
      </c>
      <c r="P2366" s="940">
        <v>0.22</v>
      </c>
      <c r="Q2366" s="1054">
        <v>2171.364</v>
      </c>
      <c r="R2366" s="869"/>
      <c r="S2366" s="951"/>
    </row>
    <row r="2367" spans="1:19" ht="15">
      <c r="A2367" s="275"/>
      <c r="B2367" s="864"/>
      <c r="C2367" s="886"/>
      <c r="D2367" s="892" t="s">
        <v>191</v>
      </c>
      <c r="E2367" s="899"/>
      <c r="F2367" s="865"/>
      <c r="G2367" s="910"/>
      <c r="H2367" s="910"/>
      <c r="I2367" s="910"/>
      <c r="J2367" s="932"/>
      <c r="K2367" s="965"/>
      <c r="L2367" s="932"/>
      <c r="M2367" s="923"/>
      <c r="N2367" s="939">
        <v>1</v>
      </c>
      <c r="O2367" s="939">
        <v>1</v>
      </c>
      <c r="P2367" s="939"/>
      <c r="Q2367" s="1053">
        <v>2171.364</v>
      </c>
      <c r="R2367" s="866"/>
      <c r="S2367" s="952"/>
    </row>
    <row r="2368" spans="1:19" ht="15">
      <c r="A2368" s="275"/>
      <c r="B2368" s="870"/>
      <c r="C2368" s="883" t="s">
        <v>2217</v>
      </c>
      <c r="D2368" s="868"/>
      <c r="E2368" s="901"/>
      <c r="F2368" s="868"/>
      <c r="G2368" s="912"/>
      <c r="H2368" s="912"/>
      <c r="I2368" s="912"/>
      <c r="J2368" s="933"/>
      <c r="K2368" s="964"/>
      <c r="L2368" s="933"/>
      <c r="M2368" s="922"/>
      <c r="N2368" s="940">
        <v>1</v>
      </c>
      <c r="O2368" s="940">
        <v>1</v>
      </c>
      <c r="P2368" s="940"/>
      <c r="Q2368" s="1054">
        <v>2171.364</v>
      </c>
      <c r="R2368" s="869"/>
      <c r="S2368" s="951"/>
    </row>
    <row r="2369" spans="1:19" ht="15.75" thickBot="1">
      <c r="A2369" s="275"/>
      <c r="B2369" s="875" t="s">
        <v>1692</v>
      </c>
      <c r="C2369" s="888"/>
      <c r="D2369" s="876"/>
      <c r="E2369" s="903"/>
      <c r="F2369" s="876"/>
      <c r="G2369" s="914"/>
      <c r="H2369" s="914"/>
      <c r="I2369" s="914"/>
      <c r="J2369" s="935"/>
      <c r="K2369" s="967"/>
      <c r="L2369" s="935"/>
      <c r="M2369" s="925"/>
      <c r="N2369" s="942">
        <v>256.69199999999989</v>
      </c>
      <c r="O2369" s="942">
        <v>223.44400000000005</v>
      </c>
      <c r="P2369" s="942"/>
      <c r="Q2369" s="1056">
        <v>336283.75300000003</v>
      </c>
      <c r="R2369" s="877"/>
      <c r="S2369" s="954"/>
    </row>
    <row r="2370" spans="1:19" ht="24" customHeight="1" thickTop="1" thickBot="1">
      <c r="A2370" s="275"/>
      <c r="B2370" s="878" t="s">
        <v>112</v>
      </c>
      <c r="C2370" s="889"/>
      <c r="D2370" s="879"/>
      <c r="E2370" s="904"/>
      <c r="F2370" s="879"/>
      <c r="G2370" s="915"/>
      <c r="H2370" s="915"/>
      <c r="I2370" s="915"/>
      <c r="J2370" s="936"/>
      <c r="K2370" s="968"/>
      <c r="L2370" s="936"/>
      <c r="M2370" s="926"/>
      <c r="N2370" s="881">
        <v>14737.757999999754</v>
      </c>
      <c r="O2370" s="881">
        <v>14002.5120999998</v>
      </c>
      <c r="P2370" s="881"/>
      <c r="Q2370" s="1057">
        <v>56558124.306475177</v>
      </c>
      <c r="R2370" s="880"/>
      <c r="S2370" s="955"/>
    </row>
    <row r="2371" spans="1:19" ht="13.5" thickTop="1">
      <c r="A2371" s="275"/>
      <c r="B2371" s="10"/>
      <c r="C2371" s="890"/>
      <c r="D2371" s="10"/>
      <c r="E2371" s="905"/>
      <c r="F2371" s="10"/>
      <c r="G2371" s="916"/>
      <c r="H2371" s="916"/>
      <c r="I2371" s="916"/>
      <c r="J2371" s="937"/>
      <c r="K2371" s="969"/>
      <c r="L2371" s="937"/>
      <c r="M2371" s="927"/>
      <c r="N2371" s="694"/>
      <c r="O2371" s="695"/>
      <c r="P2371" s="695"/>
      <c r="Q2371" s="1058"/>
      <c r="R2371" s="693"/>
      <c r="S2371" s="956"/>
    </row>
    <row r="2372" spans="1:19" ht="15">
      <c r="A2372" s="10"/>
      <c r="B2372" s="681" t="s">
        <v>2060</v>
      </c>
      <c r="C2372" s="890"/>
      <c r="D2372" s="10"/>
      <c r="E2372" s="905"/>
      <c r="F2372" s="10"/>
      <c r="G2372" s="916"/>
      <c r="H2372" s="916"/>
      <c r="I2372" s="916"/>
      <c r="J2372" s="937"/>
      <c r="K2372" s="969"/>
      <c r="L2372" s="937"/>
      <c r="M2372" s="927"/>
      <c r="N2372" s="943"/>
      <c r="O2372" s="943"/>
      <c r="P2372" s="943"/>
      <c r="Q2372" s="1059"/>
      <c r="R2372" s="693"/>
      <c r="S2372" s="956"/>
    </row>
    <row r="2373" spans="1:19" ht="15">
      <c r="A2373" s="10"/>
      <c r="B2373" s="681"/>
      <c r="C2373" s="890"/>
      <c r="D2373" s="10"/>
      <c r="E2373" s="905"/>
      <c r="F2373" s="10"/>
      <c r="G2373" s="916"/>
      <c r="H2373" s="916"/>
      <c r="I2373" s="916"/>
      <c r="J2373" s="937"/>
      <c r="K2373" s="969"/>
      <c r="L2373" s="937"/>
      <c r="M2373" s="927"/>
      <c r="N2373" s="943"/>
      <c r="O2373" s="943"/>
      <c r="P2373" s="943"/>
      <c r="Q2373" s="1059"/>
      <c r="R2373" s="693"/>
      <c r="S2373" s="956"/>
    </row>
    <row r="2374" spans="1:19">
      <c r="C2374" s="890"/>
      <c r="D2374" s="10"/>
      <c r="E2374" s="905"/>
      <c r="F2374" s="10"/>
      <c r="G2374" s="916"/>
      <c r="H2374" s="916"/>
      <c r="I2374" s="916"/>
      <c r="J2374" s="937"/>
      <c r="K2374" s="969"/>
      <c r="L2374" s="937"/>
      <c r="M2374" s="927"/>
      <c r="N2374" s="943"/>
      <c r="O2374" s="943"/>
      <c r="P2374" s="943"/>
      <c r="Q2374" s="1059"/>
      <c r="R2374" s="693"/>
      <c r="S2374" s="956"/>
    </row>
    <row r="2375" spans="1:19">
      <c r="C2375" s="890"/>
      <c r="D2375" s="10"/>
      <c r="E2375" s="905"/>
      <c r="F2375" s="10"/>
      <c r="G2375" s="916"/>
      <c r="H2375" s="916"/>
      <c r="I2375" s="916"/>
      <c r="J2375" s="937"/>
      <c r="K2375" s="969"/>
      <c r="L2375" s="937"/>
      <c r="M2375" s="927"/>
      <c r="N2375" s="943"/>
      <c r="O2375" s="943"/>
      <c r="P2375" s="943"/>
      <c r="Q2375" s="1059"/>
      <c r="R2375" s="693"/>
      <c r="S2375" s="956"/>
    </row>
    <row r="2376" spans="1:19">
      <c r="C2376" s="890"/>
      <c r="D2376" s="10"/>
      <c r="E2376" s="905"/>
      <c r="F2376" s="10"/>
      <c r="G2376" s="916"/>
      <c r="H2376" s="916"/>
      <c r="I2376" s="916"/>
      <c r="J2376" s="937"/>
      <c r="K2376" s="969"/>
      <c r="L2376" s="937"/>
      <c r="M2376" s="927"/>
      <c r="N2376" s="943"/>
      <c r="O2376" s="943"/>
      <c r="P2376" s="943"/>
      <c r="Q2376" s="1059"/>
      <c r="R2376" s="693"/>
      <c r="S2376" s="956"/>
    </row>
    <row r="2377" spans="1:19">
      <c r="C2377" s="890"/>
      <c r="D2377" s="10"/>
      <c r="E2377" s="905"/>
      <c r="F2377" s="10"/>
      <c r="G2377" s="916"/>
      <c r="H2377" s="916"/>
      <c r="I2377" s="916"/>
      <c r="J2377" s="937"/>
      <c r="K2377" s="969"/>
      <c r="L2377" s="937"/>
      <c r="M2377" s="927"/>
      <c r="N2377" s="943"/>
      <c r="O2377" s="943"/>
      <c r="P2377" s="943"/>
      <c r="Q2377" s="1059"/>
      <c r="R2377" s="693"/>
      <c r="S2377" s="956"/>
    </row>
    <row r="2378" spans="1:19">
      <c r="G2378" s="917"/>
      <c r="H2378" s="917"/>
      <c r="I2378" s="917"/>
      <c r="J2378" s="938"/>
    </row>
    <row r="2379" spans="1:19">
      <c r="G2379" s="917"/>
      <c r="H2379" s="917"/>
      <c r="I2379" s="917"/>
      <c r="J2379" s="938"/>
    </row>
    <row r="2380" spans="1:19">
      <c r="G2380" s="917"/>
      <c r="H2380" s="917"/>
      <c r="I2380" s="917"/>
      <c r="J2380" s="938"/>
    </row>
    <row r="2381" spans="1:19">
      <c r="G2381" s="917"/>
      <c r="H2381" s="917"/>
      <c r="I2381" s="917"/>
      <c r="J2381" s="938"/>
    </row>
    <row r="2382" spans="1:19">
      <c r="G2382" s="917"/>
      <c r="H2382" s="917"/>
      <c r="I2382" s="917"/>
      <c r="J2382" s="938"/>
    </row>
    <row r="2383" spans="1:19">
      <c r="G2383" s="917"/>
      <c r="H2383" s="917"/>
      <c r="I2383" s="917"/>
      <c r="J2383" s="938"/>
    </row>
    <row r="2384" spans="1:19">
      <c r="G2384" s="917"/>
      <c r="H2384" s="917"/>
      <c r="I2384" s="917"/>
      <c r="J2384" s="938"/>
    </row>
    <row r="2385" spans="7:10">
      <c r="G2385" s="917"/>
      <c r="H2385" s="917"/>
      <c r="I2385" s="917"/>
      <c r="J2385" s="938"/>
    </row>
    <row r="2386" spans="7:10">
      <c r="G2386" s="917"/>
      <c r="H2386" s="917"/>
      <c r="I2386" s="917"/>
      <c r="J2386" s="938"/>
    </row>
    <row r="2387" spans="7:10">
      <c r="G2387" s="917"/>
      <c r="H2387" s="917"/>
      <c r="I2387" s="917"/>
      <c r="J2387" s="938"/>
    </row>
    <row r="2388" spans="7:10">
      <c r="G2388" s="917"/>
      <c r="H2388" s="917"/>
      <c r="I2388" s="917"/>
      <c r="J2388" s="938"/>
    </row>
    <row r="2389" spans="7:10">
      <c r="G2389" s="917"/>
      <c r="H2389" s="917"/>
      <c r="I2389" s="917"/>
      <c r="J2389" s="938"/>
    </row>
    <row r="2390" spans="7:10">
      <c r="G2390" s="917"/>
      <c r="H2390" s="917"/>
      <c r="I2390" s="917"/>
      <c r="J2390" s="938"/>
    </row>
    <row r="2391" spans="7:10">
      <c r="G2391" s="917"/>
      <c r="H2391" s="917"/>
      <c r="I2391" s="917"/>
      <c r="J2391" s="938"/>
    </row>
    <row r="2392" spans="7:10">
      <c r="G2392" s="917"/>
      <c r="H2392" s="917"/>
      <c r="I2392" s="917"/>
      <c r="J2392" s="938"/>
    </row>
    <row r="2393" spans="7:10">
      <c r="G2393" s="917"/>
      <c r="H2393" s="917"/>
      <c r="I2393" s="917"/>
      <c r="J2393" s="938"/>
    </row>
    <row r="2394" spans="7:10">
      <c r="G2394" s="917"/>
      <c r="H2394" s="917"/>
      <c r="I2394" s="917"/>
      <c r="J2394" s="938"/>
    </row>
    <row r="2395" spans="7:10">
      <c r="G2395" s="917"/>
      <c r="H2395" s="917"/>
      <c r="I2395" s="917"/>
      <c r="J2395" s="938"/>
    </row>
    <row r="2396" spans="7:10">
      <c r="G2396" s="917"/>
      <c r="H2396" s="917"/>
      <c r="I2396" s="917"/>
      <c r="J2396" s="938"/>
    </row>
    <row r="2397" spans="7:10">
      <c r="G2397" s="917"/>
      <c r="H2397" s="917"/>
      <c r="I2397" s="917"/>
      <c r="J2397" s="938"/>
    </row>
    <row r="2398" spans="7:10">
      <c r="G2398" s="917"/>
      <c r="H2398" s="917"/>
      <c r="I2398" s="917"/>
      <c r="J2398" s="938"/>
    </row>
    <row r="2399" spans="7:10">
      <c r="G2399" s="917"/>
      <c r="H2399" s="917"/>
      <c r="I2399" s="917"/>
      <c r="J2399" s="938"/>
    </row>
    <row r="2400" spans="7:10">
      <c r="G2400" s="917"/>
      <c r="H2400" s="917"/>
      <c r="I2400" s="917"/>
      <c r="J2400" s="938"/>
    </row>
    <row r="2401" spans="7:10">
      <c r="G2401" s="917"/>
      <c r="H2401" s="917"/>
      <c r="I2401" s="917"/>
      <c r="J2401" s="938"/>
    </row>
    <row r="2402" spans="7:10">
      <c r="G2402" s="917"/>
      <c r="H2402" s="917"/>
      <c r="I2402" s="917"/>
      <c r="J2402" s="938"/>
    </row>
    <row r="2403" spans="7:10">
      <c r="G2403" s="917"/>
      <c r="H2403" s="917"/>
      <c r="I2403" s="917"/>
      <c r="J2403" s="938"/>
    </row>
    <row r="2404" spans="7:10">
      <c r="G2404" s="917"/>
      <c r="H2404" s="917"/>
      <c r="I2404" s="917"/>
      <c r="J2404" s="938"/>
    </row>
    <row r="2405" spans="7:10">
      <c r="G2405" s="917"/>
      <c r="H2405" s="917"/>
      <c r="I2405" s="917"/>
      <c r="J2405" s="938"/>
    </row>
    <row r="2406" spans="7:10">
      <c r="G2406" s="917"/>
      <c r="H2406" s="917"/>
      <c r="I2406" s="917"/>
      <c r="J2406" s="938"/>
    </row>
    <row r="2407" spans="7:10">
      <c r="G2407" s="917"/>
      <c r="H2407" s="917"/>
      <c r="I2407" s="917"/>
      <c r="J2407" s="938"/>
    </row>
    <row r="2408" spans="7:10">
      <c r="G2408" s="917"/>
      <c r="H2408" s="917"/>
      <c r="I2408" s="917"/>
      <c r="J2408" s="938"/>
    </row>
    <row r="2409" spans="7:10">
      <c r="G2409" s="917"/>
      <c r="H2409" s="917"/>
      <c r="I2409" s="917"/>
      <c r="J2409" s="938"/>
    </row>
    <row r="2410" spans="7:10">
      <c r="G2410" s="917"/>
      <c r="H2410" s="917"/>
      <c r="I2410" s="917"/>
      <c r="J2410" s="938"/>
    </row>
    <row r="2411" spans="7:10">
      <c r="G2411" s="917"/>
      <c r="H2411" s="917"/>
      <c r="I2411" s="917"/>
      <c r="J2411" s="938"/>
    </row>
    <row r="2412" spans="7:10">
      <c r="G2412" s="917"/>
      <c r="H2412" s="917"/>
      <c r="I2412" s="917"/>
      <c r="J2412" s="938"/>
    </row>
    <row r="2413" spans="7:10">
      <c r="G2413" s="917"/>
      <c r="H2413" s="917"/>
      <c r="I2413" s="917"/>
      <c r="J2413" s="938"/>
    </row>
    <row r="2414" spans="7:10">
      <c r="G2414" s="917"/>
      <c r="H2414" s="917"/>
      <c r="I2414" s="917"/>
      <c r="J2414" s="938"/>
    </row>
    <row r="2415" spans="7:10">
      <c r="G2415" s="917"/>
      <c r="H2415" s="917"/>
      <c r="I2415" s="917"/>
      <c r="J2415" s="938"/>
    </row>
    <row r="2416" spans="7:10">
      <c r="G2416" s="917"/>
      <c r="H2416" s="917"/>
      <c r="I2416" s="917"/>
      <c r="J2416" s="938"/>
    </row>
    <row r="2417" spans="7:10">
      <c r="G2417" s="917"/>
      <c r="H2417" s="917"/>
      <c r="I2417" s="917"/>
      <c r="J2417" s="938"/>
    </row>
    <row r="2418" spans="7:10">
      <c r="G2418" s="917"/>
      <c r="H2418" s="917"/>
      <c r="I2418" s="917"/>
      <c r="J2418" s="938"/>
    </row>
    <row r="2419" spans="7:10">
      <c r="G2419" s="917"/>
      <c r="H2419" s="917"/>
      <c r="I2419" s="917"/>
      <c r="J2419" s="938"/>
    </row>
    <row r="2420" spans="7:10">
      <c r="G2420" s="917"/>
      <c r="H2420" s="917"/>
      <c r="I2420" s="917"/>
      <c r="J2420" s="938"/>
    </row>
    <row r="2421" spans="7:10">
      <c r="G2421" s="917"/>
      <c r="H2421" s="917"/>
      <c r="I2421" s="917"/>
      <c r="J2421" s="938"/>
    </row>
    <row r="2422" spans="7:10">
      <c r="G2422" s="917"/>
      <c r="H2422" s="917"/>
      <c r="I2422" s="917"/>
      <c r="J2422" s="938"/>
    </row>
    <row r="2423" spans="7:10">
      <c r="G2423" s="917"/>
      <c r="H2423" s="917"/>
      <c r="I2423" s="917"/>
      <c r="J2423" s="938"/>
    </row>
    <row r="2424" spans="7:10">
      <c r="G2424" s="917"/>
      <c r="H2424" s="917"/>
      <c r="I2424" s="917"/>
      <c r="J2424" s="938"/>
    </row>
    <row r="2425" spans="7:10">
      <c r="G2425" s="917"/>
      <c r="H2425" s="917"/>
      <c r="I2425" s="917"/>
      <c r="J2425" s="938"/>
    </row>
    <row r="2426" spans="7:10">
      <c r="G2426" s="917"/>
      <c r="H2426" s="917"/>
      <c r="I2426" s="917"/>
      <c r="J2426" s="938"/>
    </row>
    <row r="2427" spans="7:10">
      <c r="G2427" s="917"/>
      <c r="H2427" s="917"/>
      <c r="I2427" s="917"/>
      <c r="J2427" s="938"/>
    </row>
    <row r="2428" spans="7:10">
      <c r="G2428" s="917"/>
      <c r="H2428" s="917"/>
      <c r="I2428" s="917"/>
      <c r="J2428" s="938"/>
    </row>
    <row r="2429" spans="7:10">
      <c r="G2429" s="917"/>
      <c r="H2429" s="917"/>
      <c r="I2429" s="917"/>
      <c r="J2429" s="938"/>
    </row>
    <row r="2430" spans="7:10">
      <c r="G2430" s="917"/>
      <c r="H2430" s="917"/>
      <c r="I2430" s="917"/>
      <c r="J2430" s="938"/>
    </row>
    <row r="2431" spans="7:10">
      <c r="G2431" s="917"/>
      <c r="H2431" s="917"/>
      <c r="I2431" s="917"/>
      <c r="J2431" s="938"/>
    </row>
    <row r="2432" spans="7:10">
      <c r="G2432" s="917"/>
      <c r="H2432" s="917"/>
      <c r="I2432" s="917"/>
      <c r="J2432" s="938"/>
    </row>
    <row r="2433" spans="7:10">
      <c r="G2433" s="917"/>
      <c r="H2433" s="917"/>
      <c r="I2433" s="917"/>
      <c r="J2433" s="938"/>
    </row>
    <row r="2434" spans="7:10">
      <c r="G2434" s="917"/>
      <c r="H2434" s="917"/>
      <c r="I2434" s="917"/>
      <c r="J2434" s="938"/>
    </row>
    <row r="2435" spans="7:10">
      <c r="G2435" s="917"/>
      <c r="H2435" s="917"/>
      <c r="I2435" s="917"/>
      <c r="J2435" s="938"/>
    </row>
    <row r="2436" spans="7:10">
      <c r="G2436" s="917"/>
      <c r="H2436" s="917"/>
      <c r="I2436" s="917"/>
      <c r="J2436" s="938"/>
    </row>
    <row r="2437" spans="7:10">
      <c r="G2437" s="917"/>
      <c r="H2437" s="917"/>
      <c r="I2437" s="917"/>
      <c r="J2437" s="938"/>
    </row>
    <row r="2438" spans="7:10">
      <c r="G2438" s="917"/>
      <c r="H2438" s="917"/>
      <c r="I2438" s="917"/>
      <c r="J2438" s="938"/>
    </row>
    <row r="2439" spans="7:10">
      <c r="G2439" s="917"/>
      <c r="H2439" s="917"/>
      <c r="I2439" s="917"/>
      <c r="J2439" s="938"/>
    </row>
    <row r="2440" spans="7:10">
      <c r="G2440" s="917"/>
      <c r="H2440" s="917"/>
      <c r="I2440" s="917"/>
      <c r="J2440" s="938"/>
    </row>
    <row r="2441" spans="7:10">
      <c r="G2441" s="917"/>
      <c r="H2441" s="917"/>
      <c r="I2441" s="917"/>
      <c r="J2441" s="938"/>
    </row>
    <row r="2442" spans="7:10">
      <c r="G2442" s="917"/>
      <c r="H2442" s="917"/>
      <c r="I2442" s="917"/>
      <c r="J2442" s="938"/>
    </row>
    <row r="2443" spans="7:10">
      <c r="G2443" s="917"/>
      <c r="H2443" s="917"/>
      <c r="I2443" s="917"/>
      <c r="J2443" s="938"/>
    </row>
    <row r="2444" spans="7:10">
      <c r="G2444" s="917"/>
      <c r="H2444" s="917"/>
      <c r="I2444" s="917"/>
      <c r="J2444" s="938"/>
    </row>
    <row r="2445" spans="7:10">
      <c r="G2445" s="917"/>
      <c r="H2445" s="917"/>
      <c r="I2445" s="917"/>
      <c r="J2445" s="938"/>
    </row>
    <row r="2446" spans="7:10">
      <c r="G2446" s="917"/>
      <c r="H2446" s="917"/>
      <c r="I2446" s="917"/>
      <c r="J2446" s="938"/>
    </row>
    <row r="2447" spans="7:10">
      <c r="G2447" s="917"/>
      <c r="H2447" s="917"/>
      <c r="I2447" s="917"/>
      <c r="J2447" s="938"/>
    </row>
    <row r="2448" spans="7:10">
      <c r="G2448" s="917"/>
      <c r="H2448" s="917"/>
      <c r="I2448" s="917"/>
      <c r="J2448" s="938"/>
    </row>
    <row r="2449" spans="7:10">
      <c r="G2449" s="917"/>
      <c r="H2449" s="917"/>
      <c r="I2449" s="917"/>
      <c r="J2449" s="938"/>
    </row>
    <row r="2450" spans="7:10">
      <c r="G2450" s="917"/>
      <c r="H2450" s="917"/>
      <c r="I2450" s="917"/>
      <c r="J2450" s="938"/>
    </row>
    <row r="2451" spans="7:10">
      <c r="G2451" s="917"/>
      <c r="H2451" s="917"/>
      <c r="I2451" s="917"/>
      <c r="J2451" s="938"/>
    </row>
    <row r="2452" spans="7:10">
      <c r="G2452" s="917"/>
      <c r="H2452" s="917"/>
      <c r="I2452" s="917"/>
      <c r="J2452" s="938"/>
    </row>
    <row r="2453" spans="7:10">
      <c r="G2453" s="917"/>
      <c r="H2453" s="917"/>
      <c r="I2453" s="917"/>
      <c r="J2453" s="938"/>
    </row>
    <row r="2454" spans="7:10">
      <c r="G2454" s="917"/>
      <c r="H2454" s="917"/>
      <c r="I2454" s="917"/>
      <c r="J2454" s="938"/>
    </row>
    <row r="2455" spans="7:10">
      <c r="G2455" s="917"/>
      <c r="H2455" s="917"/>
      <c r="I2455" s="917"/>
      <c r="J2455" s="938"/>
    </row>
    <row r="2456" spans="7:10">
      <c r="G2456" s="917"/>
      <c r="H2456" s="917"/>
      <c r="I2456" s="917"/>
      <c r="J2456" s="938"/>
    </row>
    <row r="2457" spans="7:10">
      <c r="G2457" s="917"/>
      <c r="H2457" s="917"/>
      <c r="I2457" s="917"/>
      <c r="J2457" s="938"/>
    </row>
    <row r="2458" spans="7:10">
      <c r="G2458" s="917"/>
      <c r="H2458" s="917"/>
      <c r="I2458" s="917"/>
      <c r="J2458" s="938"/>
    </row>
    <row r="2459" spans="7:10">
      <c r="G2459" s="917"/>
      <c r="H2459" s="917"/>
      <c r="I2459" s="917"/>
      <c r="J2459" s="938"/>
    </row>
    <row r="2460" spans="7:10">
      <c r="G2460" s="917"/>
      <c r="H2460" s="917"/>
      <c r="I2460" s="917"/>
      <c r="J2460" s="938"/>
    </row>
    <row r="2461" spans="7:10">
      <c r="G2461" s="917"/>
      <c r="H2461" s="917"/>
      <c r="I2461" s="917"/>
      <c r="J2461" s="938"/>
    </row>
    <row r="2462" spans="7:10">
      <c r="G2462" s="917"/>
      <c r="H2462" s="917"/>
      <c r="I2462" s="917"/>
      <c r="J2462" s="938"/>
    </row>
    <row r="2463" spans="7:10">
      <c r="G2463" s="917"/>
      <c r="H2463" s="917"/>
      <c r="I2463" s="917"/>
      <c r="J2463" s="938"/>
    </row>
    <row r="2464" spans="7:10">
      <c r="G2464" s="917"/>
      <c r="H2464" s="917"/>
      <c r="I2464" s="917"/>
      <c r="J2464" s="938"/>
    </row>
    <row r="2465" spans="7:10">
      <c r="G2465" s="917"/>
      <c r="H2465" s="917"/>
      <c r="I2465" s="917"/>
      <c r="J2465" s="938"/>
    </row>
    <row r="2466" spans="7:10">
      <c r="G2466" s="917"/>
      <c r="H2466" s="917"/>
      <c r="I2466" s="917"/>
      <c r="J2466" s="938"/>
    </row>
    <row r="2467" spans="7:10">
      <c r="G2467" s="917"/>
      <c r="H2467" s="917"/>
      <c r="I2467" s="917"/>
      <c r="J2467" s="938"/>
    </row>
    <row r="2468" spans="7:10">
      <c r="G2468" s="917"/>
      <c r="H2468" s="917"/>
      <c r="I2468" s="917"/>
      <c r="J2468" s="938"/>
    </row>
    <row r="2469" spans="7:10">
      <c r="G2469" s="917"/>
      <c r="H2469" s="917"/>
      <c r="I2469" s="917"/>
      <c r="J2469" s="938"/>
    </row>
    <row r="2470" spans="7:10">
      <c r="G2470" s="917"/>
      <c r="H2470" s="917"/>
      <c r="I2470" s="917"/>
      <c r="J2470" s="938"/>
    </row>
    <row r="2471" spans="7:10">
      <c r="G2471" s="917"/>
      <c r="H2471" s="917"/>
      <c r="I2471" s="917"/>
      <c r="J2471" s="938"/>
    </row>
    <row r="2472" spans="7:10">
      <c r="G2472" s="917"/>
      <c r="H2472" s="917"/>
      <c r="I2472" s="917"/>
      <c r="J2472" s="938"/>
    </row>
    <row r="2473" spans="7:10">
      <c r="G2473" s="917"/>
      <c r="H2473" s="917"/>
      <c r="I2473" s="917"/>
      <c r="J2473" s="938"/>
    </row>
    <row r="2474" spans="7:10">
      <c r="G2474" s="917"/>
      <c r="H2474" s="917"/>
      <c r="I2474" s="917"/>
      <c r="J2474" s="938"/>
    </row>
    <row r="2475" spans="7:10">
      <c r="G2475" s="917"/>
      <c r="H2475" s="917"/>
      <c r="I2475" s="917"/>
      <c r="J2475" s="938"/>
    </row>
    <row r="2476" spans="7:10">
      <c r="G2476" s="917"/>
      <c r="H2476" s="917"/>
      <c r="I2476" s="917"/>
      <c r="J2476" s="938"/>
    </row>
    <row r="2477" spans="7:10">
      <c r="G2477" s="917"/>
      <c r="H2477" s="917"/>
      <c r="I2477" s="917"/>
      <c r="J2477" s="938"/>
    </row>
    <row r="2478" spans="7:10">
      <c r="G2478" s="917"/>
      <c r="H2478" s="917"/>
      <c r="I2478" s="917"/>
      <c r="J2478" s="938"/>
    </row>
    <row r="2479" spans="7:10">
      <c r="G2479" s="917"/>
      <c r="H2479" s="917"/>
      <c r="I2479" s="917"/>
      <c r="J2479" s="938"/>
    </row>
    <row r="2480" spans="7:10">
      <c r="G2480" s="917"/>
      <c r="H2480" s="917"/>
      <c r="I2480" s="917"/>
      <c r="J2480" s="938"/>
    </row>
    <row r="2481" spans="7:10">
      <c r="G2481" s="917"/>
      <c r="H2481" s="917"/>
      <c r="I2481" s="917"/>
      <c r="J2481" s="938"/>
    </row>
    <row r="2482" spans="7:10">
      <c r="G2482" s="917"/>
      <c r="H2482" s="917"/>
      <c r="I2482" s="917"/>
      <c r="J2482" s="938"/>
    </row>
    <row r="2483" spans="7:10">
      <c r="G2483" s="917"/>
      <c r="H2483" s="917"/>
      <c r="I2483" s="917"/>
      <c r="J2483" s="938"/>
    </row>
    <row r="2484" spans="7:10">
      <c r="G2484" s="917"/>
      <c r="H2484" s="917"/>
      <c r="I2484" s="917"/>
      <c r="J2484" s="938"/>
    </row>
    <row r="2485" spans="7:10">
      <c r="G2485" s="917"/>
      <c r="H2485" s="917"/>
      <c r="I2485" s="917"/>
      <c r="J2485" s="938"/>
    </row>
    <row r="2486" spans="7:10">
      <c r="G2486" s="917"/>
      <c r="H2486" s="917"/>
      <c r="I2486" s="917"/>
      <c r="J2486" s="938"/>
    </row>
    <row r="2487" spans="7:10">
      <c r="G2487" s="917"/>
      <c r="H2487" s="917"/>
      <c r="I2487" s="917"/>
      <c r="J2487" s="938"/>
    </row>
    <row r="2488" spans="7:10">
      <c r="G2488" s="917"/>
      <c r="H2488" s="917"/>
      <c r="I2488" s="917"/>
      <c r="J2488" s="938"/>
    </row>
    <row r="2489" spans="7:10">
      <c r="G2489" s="917"/>
      <c r="H2489" s="917"/>
      <c r="I2489" s="917"/>
      <c r="J2489" s="938"/>
    </row>
    <row r="2490" spans="7:10">
      <c r="G2490" s="917"/>
      <c r="H2490" s="917"/>
      <c r="I2490" s="917"/>
      <c r="J2490" s="938"/>
    </row>
    <row r="2491" spans="7:10">
      <c r="G2491" s="917"/>
      <c r="H2491" s="917"/>
      <c r="I2491" s="917"/>
      <c r="J2491" s="938"/>
    </row>
    <row r="2492" spans="7:10">
      <c r="G2492" s="917"/>
      <c r="H2492" s="917"/>
      <c r="I2492" s="917"/>
      <c r="J2492" s="938"/>
    </row>
    <row r="2493" spans="7:10">
      <c r="G2493" s="917"/>
      <c r="H2493" s="917"/>
      <c r="I2493" s="917"/>
      <c r="J2493" s="938"/>
    </row>
    <row r="2494" spans="7:10">
      <c r="G2494" s="917"/>
      <c r="H2494" s="917"/>
      <c r="I2494" s="917"/>
      <c r="J2494" s="938"/>
    </row>
    <row r="2495" spans="7:10">
      <c r="G2495" s="917"/>
      <c r="H2495" s="917"/>
      <c r="I2495" s="917"/>
      <c r="J2495" s="938"/>
    </row>
    <row r="2496" spans="7:10">
      <c r="G2496" s="917"/>
      <c r="H2496" s="917"/>
      <c r="I2496" s="917"/>
      <c r="J2496" s="938"/>
    </row>
    <row r="2497" spans="7:10">
      <c r="G2497" s="917"/>
      <c r="H2497" s="917"/>
      <c r="I2497" s="917"/>
      <c r="J2497" s="938"/>
    </row>
    <row r="2498" spans="7:10">
      <c r="G2498" s="917"/>
      <c r="H2498" s="917"/>
      <c r="I2498" s="917"/>
      <c r="J2498" s="938"/>
    </row>
    <row r="2499" spans="7:10">
      <c r="G2499" s="917"/>
      <c r="H2499" s="917"/>
      <c r="I2499" s="917"/>
      <c r="J2499" s="938"/>
    </row>
    <row r="2500" spans="7:10">
      <c r="G2500" s="917"/>
      <c r="H2500" s="917"/>
      <c r="I2500" s="917"/>
      <c r="J2500" s="938"/>
    </row>
    <row r="2501" spans="7:10">
      <c r="G2501" s="917"/>
      <c r="H2501" s="917"/>
      <c r="I2501" s="917"/>
      <c r="J2501" s="938"/>
    </row>
    <row r="2502" spans="7:10">
      <c r="G2502" s="917"/>
      <c r="H2502" s="917"/>
      <c r="I2502" s="917"/>
      <c r="J2502" s="938"/>
    </row>
    <row r="2503" spans="7:10">
      <c r="G2503" s="917"/>
      <c r="H2503" s="917"/>
      <c r="I2503" s="917"/>
      <c r="J2503" s="938"/>
    </row>
    <row r="2504" spans="7:10">
      <c r="G2504" s="917"/>
      <c r="H2504" s="917"/>
      <c r="I2504" s="917"/>
      <c r="J2504" s="938"/>
    </row>
    <row r="2505" spans="7:10">
      <c r="G2505" s="917"/>
      <c r="H2505" s="917"/>
      <c r="I2505" s="917"/>
      <c r="J2505" s="938"/>
    </row>
    <row r="2506" spans="7:10">
      <c r="G2506" s="917"/>
      <c r="H2506" s="917"/>
      <c r="I2506" s="917"/>
      <c r="J2506" s="938"/>
    </row>
    <row r="2507" spans="7:10">
      <c r="G2507" s="917"/>
      <c r="H2507" s="917"/>
      <c r="I2507" s="917"/>
      <c r="J2507" s="938"/>
    </row>
    <row r="2508" spans="7:10">
      <c r="G2508" s="917"/>
      <c r="H2508" s="917"/>
      <c r="I2508" s="917"/>
      <c r="J2508" s="938"/>
    </row>
    <row r="2509" spans="7:10">
      <c r="G2509" s="917"/>
      <c r="H2509" s="917"/>
      <c r="I2509" s="917"/>
      <c r="J2509" s="938"/>
    </row>
    <row r="2510" spans="7:10">
      <c r="G2510" s="917"/>
      <c r="H2510" s="917"/>
      <c r="I2510" s="917"/>
      <c r="J2510" s="938"/>
    </row>
    <row r="2511" spans="7:10">
      <c r="G2511" s="917"/>
      <c r="H2511" s="917"/>
      <c r="I2511" s="917"/>
      <c r="J2511" s="938"/>
    </row>
    <row r="2512" spans="7:10">
      <c r="G2512" s="917"/>
      <c r="H2512" s="917"/>
      <c r="I2512" s="917"/>
      <c r="J2512" s="938"/>
    </row>
    <row r="2513" spans="7:10">
      <c r="G2513" s="917"/>
      <c r="H2513" s="917"/>
      <c r="I2513" s="917"/>
      <c r="J2513" s="938"/>
    </row>
    <row r="2514" spans="7:10">
      <c r="G2514" s="917"/>
      <c r="H2514" s="917"/>
      <c r="I2514" s="917"/>
      <c r="J2514" s="938"/>
    </row>
    <row r="2515" spans="7:10">
      <c r="G2515" s="917"/>
      <c r="H2515" s="917"/>
      <c r="I2515" s="917"/>
      <c r="J2515" s="938"/>
    </row>
    <row r="2516" spans="7:10">
      <c r="G2516" s="917"/>
      <c r="H2516" s="917"/>
      <c r="I2516" s="917"/>
      <c r="J2516" s="938"/>
    </row>
    <row r="2517" spans="7:10">
      <c r="G2517" s="917"/>
      <c r="H2517" s="917"/>
      <c r="I2517" s="917"/>
      <c r="J2517" s="938"/>
    </row>
    <row r="2518" spans="7:10">
      <c r="G2518" s="917"/>
      <c r="H2518" s="917"/>
      <c r="I2518" s="917"/>
      <c r="J2518" s="938"/>
    </row>
    <row r="2519" spans="7:10">
      <c r="G2519" s="917"/>
      <c r="H2519" s="917"/>
      <c r="I2519" s="917"/>
      <c r="J2519" s="938"/>
    </row>
    <row r="2520" spans="7:10">
      <c r="G2520" s="917"/>
      <c r="H2520" s="917"/>
      <c r="I2520" s="917"/>
      <c r="J2520" s="938"/>
    </row>
    <row r="2521" spans="7:10">
      <c r="G2521" s="917"/>
      <c r="H2521" s="917"/>
      <c r="I2521" s="917"/>
      <c r="J2521" s="938"/>
    </row>
    <row r="2522" spans="7:10">
      <c r="G2522" s="917"/>
      <c r="H2522" s="917"/>
      <c r="I2522" s="917"/>
      <c r="J2522" s="938"/>
    </row>
    <row r="2523" spans="7:10">
      <c r="G2523" s="917"/>
      <c r="H2523" s="917"/>
      <c r="I2523" s="917"/>
      <c r="J2523" s="938"/>
    </row>
    <row r="2524" spans="7:10">
      <c r="G2524" s="917"/>
      <c r="H2524" s="917"/>
      <c r="I2524" s="917"/>
      <c r="J2524" s="938"/>
    </row>
    <row r="2525" spans="7:10">
      <c r="G2525" s="917"/>
      <c r="H2525" s="917"/>
      <c r="I2525" s="917"/>
      <c r="J2525" s="938"/>
    </row>
    <row r="2526" spans="7:10">
      <c r="G2526" s="917"/>
      <c r="H2526" s="917"/>
      <c r="I2526" s="917"/>
      <c r="J2526" s="938"/>
    </row>
    <row r="2527" spans="7:10">
      <c r="G2527" s="917"/>
      <c r="H2527" s="917"/>
      <c r="I2527" s="917"/>
      <c r="J2527" s="938"/>
    </row>
    <row r="2528" spans="7:10">
      <c r="G2528" s="917"/>
      <c r="H2528" s="917"/>
      <c r="I2528" s="917"/>
      <c r="J2528" s="938"/>
    </row>
    <row r="2529" spans="7:10">
      <c r="G2529" s="917"/>
      <c r="H2529" s="917"/>
      <c r="I2529" s="917"/>
      <c r="J2529" s="938"/>
    </row>
    <row r="2530" spans="7:10">
      <c r="G2530" s="917"/>
      <c r="H2530" s="917"/>
      <c r="I2530" s="917"/>
      <c r="J2530" s="938"/>
    </row>
    <row r="2531" spans="7:10">
      <c r="G2531" s="917"/>
      <c r="H2531" s="917"/>
      <c r="I2531" s="917"/>
      <c r="J2531" s="938"/>
    </row>
    <row r="2532" spans="7:10">
      <c r="G2532" s="917"/>
      <c r="H2532" s="917"/>
      <c r="I2532" s="917"/>
      <c r="J2532" s="938"/>
    </row>
    <row r="2533" spans="7:10">
      <c r="G2533" s="917"/>
      <c r="H2533" s="917"/>
      <c r="I2533" s="917"/>
      <c r="J2533" s="938"/>
    </row>
    <row r="2534" spans="7:10">
      <c r="G2534" s="917"/>
      <c r="H2534" s="917"/>
      <c r="I2534" s="917"/>
      <c r="J2534" s="938"/>
    </row>
    <row r="2535" spans="7:10">
      <c r="G2535" s="917"/>
      <c r="H2535" s="917"/>
      <c r="I2535" s="917"/>
      <c r="J2535" s="938"/>
    </row>
    <row r="2536" spans="7:10">
      <c r="G2536" s="917"/>
      <c r="H2536" s="917"/>
      <c r="I2536" s="917"/>
      <c r="J2536" s="938"/>
    </row>
    <row r="2537" spans="7:10">
      <c r="G2537" s="917"/>
      <c r="H2537" s="917"/>
      <c r="I2537" s="917"/>
      <c r="J2537" s="938"/>
    </row>
    <row r="2538" spans="7:10">
      <c r="G2538" s="917"/>
      <c r="H2538" s="917"/>
      <c r="I2538" s="917"/>
      <c r="J2538" s="938"/>
    </row>
    <row r="2539" spans="7:10">
      <c r="G2539" s="917"/>
      <c r="H2539" s="917"/>
      <c r="I2539" s="917"/>
      <c r="J2539" s="938"/>
    </row>
    <row r="2540" spans="7:10">
      <c r="G2540" s="917"/>
      <c r="H2540" s="917"/>
      <c r="I2540" s="917"/>
      <c r="J2540" s="938"/>
    </row>
    <row r="2541" spans="7:10">
      <c r="G2541" s="917"/>
      <c r="H2541" s="917"/>
      <c r="I2541" s="917"/>
      <c r="J2541" s="938"/>
    </row>
    <row r="2542" spans="7:10">
      <c r="G2542" s="917"/>
      <c r="H2542" s="917"/>
      <c r="I2542" s="917"/>
      <c r="J2542" s="938"/>
    </row>
    <row r="2543" spans="7:10">
      <c r="G2543" s="917"/>
      <c r="H2543" s="917"/>
      <c r="I2543" s="917"/>
      <c r="J2543" s="938"/>
    </row>
    <row r="2544" spans="7:10">
      <c r="G2544" s="917"/>
      <c r="H2544" s="917"/>
      <c r="I2544" s="917"/>
      <c r="J2544" s="938"/>
    </row>
    <row r="2545" spans="7:10">
      <c r="G2545" s="917"/>
      <c r="H2545" s="917"/>
      <c r="I2545" s="917"/>
      <c r="J2545" s="938"/>
    </row>
    <row r="2546" spans="7:10">
      <c r="G2546" s="917"/>
      <c r="H2546" s="917"/>
      <c r="I2546" s="917"/>
      <c r="J2546" s="938"/>
    </row>
    <row r="2547" spans="7:10">
      <c r="G2547" s="917"/>
      <c r="H2547" s="917"/>
      <c r="I2547" s="917"/>
      <c r="J2547" s="938"/>
    </row>
    <row r="2548" spans="7:10">
      <c r="G2548" s="917"/>
      <c r="H2548" s="917"/>
      <c r="I2548" s="917"/>
      <c r="J2548" s="938"/>
    </row>
    <row r="2549" spans="7:10">
      <c r="G2549" s="917"/>
      <c r="H2549" s="917"/>
      <c r="I2549" s="917"/>
      <c r="J2549" s="938"/>
    </row>
    <row r="2550" spans="7:10">
      <c r="G2550" s="917"/>
      <c r="H2550" s="917"/>
      <c r="I2550" s="917"/>
      <c r="J2550" s="938"/>
    </row>
    <row r="2551" spans="7:10">
      <c r="G2551" s="917"/>
      <c r="H2551" s="917"/>
      <c r="I2551" s="917"/>
      <c r="J2551" s="938"/>
    </row>
    <row r="2552" spans="7:10">
      <c r="G2552" s="917"/>
      <c r="H2552" s="917"/>
      <c r="I2552" s="917"/>
      <c r="J2552" s="938"/>
    </row>
    <row r="2553" spans="7:10">
      <c r="G2553" s="917"/>
      <c r="H2553" s="917"/>
      <c r="I2553" s="917"/>
      <c r="J2553" s="938"/>
    </row>
    <row r="2554" spans="7:10">
      <c r="G2554" s="917"/>
      <c r="H2554" s="917"/>
      <c r="I2554" s="917"/>
      <c r="J2554" s="938"/>
    </row>
    <row r="2555" spans="7:10">
      <c r="G2555" s="917"/>
      <c r="H2555" s="917"/>
      <c r="I2555" s="917"/>
      <c r="J2555" s="938"/>
    </row>
    <row r="2556" spans="7:10">
      <c r="G2556" s="917"/>
      <c r="H2556" s="917"/>
      <c r="I2556" s="917"/>
      <c r="J2556" s="938"/>
    </row>
    <row r="2557" spans="7:10">
      <c r="G2557" s="917"/>
      <c r="H2557" s="917"/>
      <c r="I2557" s="917"/>
      <c r="J2557" s="938"/>
    </row>
    <row r="2558" spans="7:10">
      <c r="G2558" s="917"/>
      <c r="H2558" s="917"/>
      <c r="I2558" s="917"/>
      <c r="J2558" s="938"/>
    </row>
    <row r="2559" spans="7:10">
      <c r="G2559" s="917"/>
      <c r="H2559" s="917"/>
      <c r="I2559" s="917"/>
      <c r="J2559" s="938"/>
    </row>
    <row r="2560" spans="7:10">
      <c r="G2560" s="917"/>
      <c r="H2560" s="917"/>
      <c r="I2560" s="917"/>
      <c r="J2560" s="938"/>
    </row>
    <row r="2561" spans="7:10">
      <c r="G2561" s="917"/>
      <c r="H2561" s="917"/>
      <c r="I2561" s="917"/>
      <c r="J2561" s="938"/>
    </row>
    <row r="2562" spans="7:10">
      <c r="G2562" s="917"/>
      <c r="H2562" s="917"/>
      <c r="I2562" s="917"/>
      <c r="J2562" s="938"/>
    </row>
    <row r="2563" spans="7:10">
      <c r="G2563" s="917"/>
      <c r="H2563" s="917"/>
      <c r="I2563" s="917"/>
      <c r="J2563" s="938"/>
    </row>
    <row r="2564" spans="7:10">
      <c r="G2564" s="917"/>
      <c r="H2564" s="917"/>
      <c r="I2564" s="917"/>
      <c r="J2564" s="938"/>
    </row>
    <row r="2565" spans="7:10">
      <c r="G2565" s="917"/>
      <c r="H2565" s="917"/>
      <c r="I2565" s="917"/>
      <c r="J2565" s="938"/>
    </row>
    <row r="2566" spans="7:10">
      <c r="G2566" s="917"/>
      <c r="H2566" s="917"/>
      <c r="I2566" s="917"/>
      <c r="J2566" s="938"/>
    </row>
    <row r="2567" spans="7:10">
      <c r="G2567" s="917"/>
      <c r="H2567" s="917"/>
      <c r="I2567" s="917"/>
      <c r="J2567" s="938"/>
    </row>
    <row r="2568" spans="7:10">
      <c r="G2568" s="917"/>
      <c r="H2568" s="917"/>
      <c r="I2568" s="917"/>
      <c r="J2568" s="938"/>
    </row>
    <row r="2569" spans="7:10">
      <c r="G2569" s="917"/>
      <c r="H2569" s="917"/>
      <c r="I2569" s="917"/>
      <c r="J2569" s="938"/>
    </row>
    <row r="2570" spans="7:10">
      <c r="G2570" s="917"/>
      <c r="H2570" s="917"/>
      <c r="I2570" s="917"/>
      <c r="J2570" s="938"/>
    </row>
    <row r="2571" spans="7:10">
      <c r="G2571" s="917"/>
      <c r="H2571" s="917"/>
      <c r="I2571" s="917"/>
      <c r="J2571" s="938"/>
    </row>
    <row r="2572" spans="7:10">
      <c r="G2572" s="917"/>
      <c r="H2572" s="917"/>
      <c r="I2572" s="917"/>
      <c r="J2572" s="938"/>
    </row>
    <row r="2573" spans="7:10">
      <c r="G2573" s="917"/>
      <c r="H2573" s="917"/>
      <c r="I2573" s="917"/>
      <c r="J2573" s="938"/>
    </row>
    <row r="2574" spans="7:10">
      <c r="G2574" s="917"/>
      <c r="H2574" s="917"/>
      <c r="I2574" s="917"/>
      <c r="J2574" s="938"/>
    </row>
    <row r="2575" spans="7:10">
      <c r="G2575" s="917"/>
      <c r="H2575" s="917"/>
      <c r="I2575" s="917"/>
      <c r="J2575" s="938"/>
    </row>
    <row r="2576" spans="7:10">
      <c r="G2576" s="917"/>
      <c r="H2576" s="917"/>
      <c r="I2576" s="917"/>
      <c r="J2576" s="938"/>
    </row>
    <row r="2577" spans="7:10">
      <c r="G2577" s="917"/>
      <c r="H2577" s="917"/>
      <c r="I2577" s="917"/>
      <c r="J2577" s="938"/>
    </row>
    <row r="2578" spans="7:10">
      <c r="G2578" s="917"/>
      <c r="H2578" s="917"/>
      <c r="I2578" s="917"/>
      <c r="J2578" s="938"/>
    </row>
    <row r="2579" spans="7:10">
      <c r="G2579" s="917"/>
      <c r="H2579" s="917"/>
      <c r="I2579" s="917"/>
      <c r="J2579" s="938"/>
    </row>
    <row r="2580" spans="7:10">
      <c r="G2580" s="917"/>
      <c r="H2580" s="917"/>
      <c r="I2580" s="917"/>
      <c r="J2580" s="938"/>
    </row>
    <row r="2581" spans="7:10">
      <c r="G2581" s="917"/>
      <c r="H2581" s="917"/>
      <c r="I2581" s="917"/>
      <c r="J2581" s="938"/>
    </row>
    <row r="2582" spans="7:10">
      <c r="G2582" s="917"/>
      <c r="H2582" s="917"/>
      <c r="I2582" s="917"/>
      <c r="J2582" s="938"/>
    </row>
    <row r="2583" spans="7:10">
      <c r="G2583" s="917"/>
      <c r="H2583" s="917"/>
      <c r="I2583" s="917"/>
      <c r="J2583" s="938"/>
    </row>
    <row r="2584" spans="7:10">
      <c r="G2584" s="917"/>
      <c r="H2584" s="917"/>
      <c r="I2584" s="917"/>
      <c r="J2584" s="938"/>
    </row>
    <row r="2585" spans="7:10">
      <c r="G2585" s="917"/>
      <c r="H2585" s="917"/>
      <c r="I2585" s="917"/>
      <c r="J2585" s="938"/>
    </row>
    <row r="2586" spans="7:10">
      <c r="G2586" s="917"/>
      <c r="H2586" s="917"/>
      <c r="I2586" s="917"/>
      <c r="J2586" s="938"/>
    </row>
    <row r="2587" spans="7:10">
      <c r="G2587" s="917"/>
      <c r="H2587" s="917"/>
      <c r="I2587" s="917"/>
      <c r="J2587" s="938"/>
    </row>
    <row r="2588" spans="7:10">
      <c r="G2588" s="917"/>
      <c r="H2588" s="917"/>
      <c r="I2588" s="917"/>
      <c r="J2588" s="938"/>
    </row>
    <row r="2589" spans="7:10">
      <c r="G2589" s="917"/>
      <c r="H2589" s="917"/>
      <c r="I2589" s="917"/>
      <c r="J2589" s="938"/>
    </row>
    <row r="2590" spans="7:10">
      <c r="G2590" s="917"/>
      <c r="H2590" s="917"/>
      <c r="I2590" s="917"/>
      <c r="J2590" s="938"/>
    </row>
    <row r="2591" spans="7:10">
      <c r="G2591" s="917"/>
      <c r="H2591" s="917"/>
      <c r="I2591" s="917"/>
      <c r="J2591" s="938"/>
    </row>
    <row r="2592" spans="7:10">
      <c r="G2592" s="917"/>
      <c r="H2592" s="917"/>
      <c r="I2592" s="917"/>
      <c r="J2592" s="938"/>
    </row>
    <row r="2593" spans="7:10">
      <c r="G2593" s="917"/>
      <c r="H2593" s="917"/>
      <c r="I2593" s="917"/>
      <c r="J2593" s="938"/>
    </row>
    <row r="2594" spans="7:10">
      <c r="G2594" s="917"/>
      <c r="H2594" s="917"/>
      <c r="I2594" s="917"/>
      <c r="J2594" s="938"/>
    </row>
    <row r="2595" spans="7:10">
      <c r="G2595" s="917"/>
      <c r="H2595" s="917"/>
      <c r="I2595" s="917"/>
      <c r="J2595" s="938"/>
    </row>
    <row r="2596" spans="7:10">
      <c r="G2596" s="917"/>
      <c r="H2596" s="917"/>
      <c r="I2596" s="917"/>
      <c r="J2596" s="938"/>
    </row>
    <row r="2597" spans="7:10">
      <c r="G2597" s="917"/>
      <c r="H2597" s="917"/>
      <c r="I2597" s="917"/>
      <c r="J2597" s="938"/>
    </row>
    <row r="2598" spans="7:10">
      <c r="G2598" s="917"/>
      <c r="H2598" s="917"/>
      <c r="I2598" s="917"/>
      <c r="J2598" s="938"/>
    </row>
    <row r="2599" spans="7:10">
      <c r="G2599" s="917"/>
      <c r="H2599" s="917"/>
      <c r="I2599" s="917"/>
      <c r="J2599" s="938"/>
    </row>
    <row r="2600" spans="7:10">
      <c r="G2600" s="917"/>
      <c r="H2600" s="917"/>
      <c r="I2600" s="917"/>
      <c r="J2600" s="938"/>
    </row>
    <row r="2601" spans="7:10">
      <c r="G2601" s="917"/>
      <c r="H2601" s="917"/>
      <c r="I2601" s="917"/>
      <c r="J2601" s="938"/>
    </row>
    <row r="2602" spans="7:10">
      <c r="G2602" s="917"/>
      <c r="H2602" s="917"/>
      <c r="I2602" s="917"/>
      <c r="J2602" s="938"/>
    </row>
    <row r="2603" spans="7:10">
      <c r="G2603" s="917"/>
      <c r="H2603" s="917"/>
      <c r="I2603" s="917"/>
      <c r="J2603" s="938"/>
    </row>
    <row r="2604" spans="7:10">
      <c r="G2604" s="917"/>
      <c r="H2604" s="917"/>
      <c r="I2604" s="917"/>
      <c r="J2604" s="938"/>
    </row>
    <row r="2605" spans="7:10">
      <c r="G2605" s="917"/>
      <c r="H2605" s="917"/>
      <c r="I2605" s="917"/>
      <c r="J2605" s="938"/>
    </row>
    <row r="2606" spans="7:10">
      <c r="G2606" s="917"/>
      <c r="H2606" s="917"/>
      <c r="I2606" s="917"/>
      <c r="J2606" s="938"/>
    </row>
    <row r="2607" spans="7:10">
      <c r="G2607" s="917"/>
      <c r="H2607" s="917"/>
      <c r="I2607" s="917"/>
      <c r="J2607" s="938"/>
    </row>
    <row r="2608" spans="7:10">
      <c r="G2608" s="917"/>
      <c r="H2608" s="917"/>
      <c r="I2608" s="917"/>
      <c r="J2608" s="938"/>
    </row>
    <row r="2609" spans="7:10">
      <c r="G2609" s="917"/>
      <c r="H2609" s="917"/>
      <c r="I2609" s="917"/>
      <c r="J2609" s="938"/>
    </row>
    <row r="2610" spans="7:10">
      <c r="G2610" s="917"/>
      <c r="H2610" s="917"/>
      <c r="I2610" s="917"/>
      <c r="J2610" s="938"/>
    </row>
    <row r="2611" spans="7:10">
      <c r="G2611" s="917"/>
      <c r="H2611" s="917"/>
      <c r="I2611" s="917"/>
      <c r="J2611" s="938"/>
    </row>
    <row r="2612" spans="7:10">
      <c r="G2612" s="917"/>
      <c r="H2612" s="917"/>
      <c r="I2612" s="917"/>
      <c r="J2612" s="938"/>
    </row>
    <row r="2613" spans="7:10">
      <c r="G2613" s="917"/>
      <c r="H2613" s="917"/>
      <c r="I2613" s="917"/>
      <c r="J2613" s="938"/>
    </row>
    <row r="2614" spans="7:10">
      <c r="G2614" s="917"/>
      <c r="H2614" s="917"/>
      <c r="I2614" s="917"/>
      <c r="J2614" s="938"/>
    </row>
    <row r="2615" spans="7:10">
      <c r="G2615" s="917"/>
      <c r="H2615" s="917"/>
      <c r="I2615" s="917"/>
      <c r="J2615" s="938"/>
    </row>
    <row r="2616" spans="7:10">
      <c r="G2616" s="917"/>
      <c r="H2616" s="917"/>
      <c r="I2616" s="917"/>
      <c r="J2616" s="938"/>
    </row>
    <row r="2617" spans="7:10">
      <c r="G2617" s="917"/>
      <c r="H2617" s="917"/>
      <c r="I2617" s="917"/>
      <c r="J2617" s="938"/>
    </row>
    <row r="2618" spans="7:10">
      <c r="G2618" s="917"/>
      <c r="H2618" s="917"/>
      <c r="I2618" s="917"/>
      <c r="J2618" s="938"/>
    </row>
    <row r="2619" spans="7:10">
      <c r="G2619" s="917"/>
      <c r="H2619" s="917"/>
      <c r="I2619" s="917"/>
      <c r="J2619" s="938"/>
    </row>
    <row r="2620" spans="7:10">
      <c r="G2620" s="917"/>
      <c r="H2620" s="917"/>
      <c r="I2620" s="917"/>
      <c r="J2620" s="938"/>
    </row>
    <row r="2621" spans="7:10">
      <c r="G2621" s="917"/>
      <c r="H2621" s="917"/>
      <c r="I2621" s="917"/>
      <c r="J2621" s="938"/>
    </row>
    <row r="2622" spans="7:10">
      <c r="G2622" s="917"/>
      <c r="H2622" s="917"/>
      <c r="I2622" s="917"/>
      <c r="J2622" s="938"/>
    </row>
    <row r="2623" spans="7:10">
      <c r="G2623" s="917"/>
      <c r="H2623" s="917"/>
      <c r="I2623" s="917"/>
      <c r="J2623" s="938"/>
    </row>
    <row r="2624" spans="7:10">
      <c r="G2624" s="917"/>
      <c r="H2624" s="917"/>
      <c r="I2624" s="917"/>
      <c r="J2624" s="938"/>
    </row>
    <row r="2625" spans="7:10">
      <c r="G2625" s="917"/>
      <c r="H2625" s="917"/>
      <c r="I2625" s="917"/>
      <c r="J2625" s="938"/>
    </row>
    <row r="2626" spans="7:10">
      <c r="G2626" s="917"/>
      <c r="H2626" s="917"/>
      <c r="I2626" s="917"/>
      <c r="J2626" s="938"/>
    </row>
    <row r="2627" spans="7:10">
      <c r="G2627" s="917"/>
      <c r="H2627" s="917"/>
      <c r="I2627" s="917"/>
      <c r="J2627" s="938"/>
    </row>
    <row r="2628" spans="7:10">
      <c r="G2628" s="917"/>
      <c r="H2628" s="917"/>
      <c r="I2628" s="917"/>
      <c r="J2628" s="938"/>
    </row>
    <row r="2629" spans="7:10">
      <c r="G2629" s="917"/>
      <c r="H2629" s="917"/>
      <c r="I2629" s="917"/>
      <c r="J2629" s="938"/>
    </row>
    <row r="2630" spans="7:10">
      <c r="G2630" s="917"/>
      <c r="H2630" s="917"/>
      <c r="I2630" s="917"/>
      <c r="J2630" s="938"/>
    </row>
    <row r="2631" spans="7:10">
      <c r="G2631" s="917"/>
      <c r="H2631" s="917"/>
      <c r="I2631" s="917"/>
      <c r="J2631" s="938"/>
    </row>
    <row r="2632" spans="7:10">
      <c r="G2632" s="917"/>
      <c r="H2632" s="917"/>
      <c r="I2632" s="917"/>
      <c r="J2632" s="938"/>
    </row>
    <row r="2633" spans="7:10">
      <c r="G2633" s="917"/>
      <c r="H2633" s="917"/>
      <c r="I2633" s="917"/>
      <c r="J2633" s="938"/>
    </row>
    <row r="2634" spans="7:10">
      <c r="G2634" s="917"/>
      <c r="H2634" s="917"/>
      <c r="I2634" s="917"/>
      <c r="J2634" s="938"/>
    </row>
    <row r="2635" spans="7:10">
      <c r="G2635" s="917"/>
      <c r="H2635" s="917"/>
      <c r="I2635" s="917"/>
      <c r="J2635" s="938"/>
    </row>
    <row r="2636" spans="7:10">
      <c r="G2636" s="917"/>
      <c r="H2636" s="917"/>
      <c r="I2636" s="917"/>
      <c r="J2636" s="938"/>
    </row>
    <row r="2637" spans="7:10">
      <c r="G2637" s="917"/>
      <c r="H2637" s="917"/>
      <c r="I2637" s="917"/>
      <c r="J2637" s="938"/>
    </row>
    <row r="2638" spans="7:10">
      <c r="G2638" s="917"/>
      <c r="H2638" s="917"/>
      <c r="I2638" s="917"/>
      <c r="J2638" s="938"/>
    </row>
    <row r="2639" spans="7:10">
      <c r="G2639" s="917"/>
      <c r="H2639" s="917"/>
      <c r="I2639" s="917"/>
      <c r="J2639" s="938"/>
    </row>
    <row r="2640" spans="7:10">
      <c r="G2640" s="917"/>
      <c r="H2640" s="917"/>
      <c r="I2640" s="917"/>
      <c r="J2640" s="938"/>
    </row>
    <row r="2641" spans="7:10">
      <c r="G2641" s="917"/>
      <c r="H2641" s="917"/>
      <c r="I2641" s="917"/>
      <c r="J2641" s="938"/>
    </row>
    <row r="2642" spans="7:10">
      <c r="G2642" s="917"/>
      <c r="H2642" s="917"/>
      <c r="I2642" s="917"/>
      <c r="J2642" s="938"/>
    </row>
    <row r="2643" spans="7:10">
      <c r="G2643" s="917"/>
      <c r="H2643" s="917"/>
      <c r="I2643" s="917"/>
      <c r="J2643" s="938"/>
    </row>
    <row r="2644" spans="7:10">
      <c r="G2644" s="917"/>
      <c r="H2644" s="917"/>
      <c r="I2644" s="917"/>
      <c r="J2644" s="938"/>
    </row>
    <row r="2645" spans="7:10">
      <c r="G2645" s="917"/>
      <c r="H2645" s="917"/>
      <c r="I2645" s="917"/>
      <c r="J2645" s="938"/>
    </row>
    <row r="2646" spans="7:10">
      <c r="G2646" s="917"/>
      <c r="H2646" s="917"/>
      <c r="I2646" s="917"/>
      <c r="J2646" s="938"/>
    </row>
    <row r="2647" spans="7:10">
      <c r="G2647" s="917"/>
      <c r="H2647" s="917"/>
      <c r="I2647" s="917"/>
      <c r="J2647" s="938"/>
    </row>
    <row r="2648" spans="7:10">
      <c r="G2648" s="917"/>
      <c r="H2648" s="917"/>
      <c r="I2648" s="917"/>
      <c r="J2648" s="938"/>
    </row>
    <row r="2649" spans="7:10">
      <c r="G2649" s="917"/>
      <c r="H2649" s="917"/>
      <c r="I2649" s="917"/>
      <c r="J2649" s="938"/>
    </row>
    <row r="2650" spans="7:10">
      <c r="G2650" s="917"/>
      <c r="H2650" s="917"/>
      <c r="I2650" s="917"/>
      <c r="J2650" s="938"/>
    </row>
    <row r="2651" spans="7:10">
      <c r="G2651" s="917"/>
      <c r="H2651" s="917"/>
      <c r="I2651" s="917"/>
      <c r="J2651" s="938"/>
    </row>
    <row r="2652" spans="7:10">
      <c r="G2652" s="917"/>
      <c r="H2652" s="917"/>
      <c r="I2652" s="917"/>
      <c r="J2652" s="938"/>
    </row>
    <row r="2653" spans="7:10">
      <c r="G2653" s="917"/>
      <c r="H2653" s="917"/>
      <c r="I2653" s="917"/>
      <c r="J2653" s="938"/>
    </row>
    <row r="2654" spans="7:10">
      <c r="G2654" s="917"/>
      <c r="H2654" s="917"/>
      <c r="I2654" s="917"/>
      <c r="J2654" s="938"/>
    </row>
    <row r="2655" spans="7:10">
      <c r="G2655" s="917"/>
      <c r="H2655" s="917"/>
      <c r="I2655" s="917"/>
      <c r="J2655" s="938"/>
    </row>
    <row r="2656" spans="7:10">
      <c r="G2656" s="917"/>
      <c r="H2656" s="917"/>
      <c r="I2656" s="917"/>
      <c r="J2656" s="938"/>
    </row>
    <row r="2657" spans="7:10">
      <c r="G2657" s="917"/>
      <c r="H2657" s="917"/>
      <c r="I2657" s="917"/>
      <c r="J2657" s="938"/>
    </row>
    <row r="2658" spans="7:10">
      <c r="G2658" s="917"/>
      <c r="H2658" s="917"/>
      <c r="I2658" s="917"/>
      <c r="J2658" s="938"/>
    </row>
    <row r="2659" spans="7:10">
      <c r="G2659" s="917"/>
      <c r="H2659" s="917"/>
      <c r="I2659" s="917"/>
      <c r="J2659" s="938"/>
    </row>
    <row r="2660" spans="7:10">
      <c r="G2660" s="917"/>
      <c r="H2660" s="917"/>
      <c r="I2660" s="917"/>
      <c r="J2660" s="938"/>
    </row>
    <row r="2661" spans="7:10">
      <c r="G2661" s="917"/>
      <c r="H2661" s="917"/>
      <c r="I2661" s="917"/>
      <c r="J2661" s="938"/>
    </row>
    <row r="2662" spans="7:10">
      <c r="G2662" s="917"/>
      <c r="H2662" s="917"/>
      <c r="I2662" s="917"/>
      <c r="J2662" s="938"/>
    </row>
    <row r="2663" spans="7:10">
      <c r="G2663" s="917"/>
      <c r="H2663" s="917"/>
      <c r="I2663" s="917"/>
      <c r="J2663" s="938"/>
    </row>
    <row r="2664" spans="7:10">
      <c r="G2664" s="917"/>
      <c r="H2664" s="917"/>
      <c r="I2664" s="917"/>
      <c r="J2664" s="938"/>
    </row>
    <row r="2665" spans="7:10">
      <c r="G2665" s="917"/>
      <c r="H2665" s="917"/>
      <c r="I2665" s="917"/>
      <c r="J2665" s="938"/>
    </row>
    <row r="2666" spans="7:10">
      <c r="G2666" s="917"/>
      <c r="H2666" s="917"/>
      <c r="I2666" s="917"/>
      <c r="J2666" s="938"/>
    </row>
    <row r="2667" spans="7:10">
      <c r="G2667" s="917"/>
      <c r="H2667" s="917"/>
      <c r="I2667" s="917"/>
      <c r="J2667" s="938"/>
    </row>
    <row r="2668" spans="7:10">
      <c r="G2668" s="917"/>
      <c r="H2668" s="917"/>
      <c r="I2668" s="917"/>
      <c r="J2668" s="938"/>
    </row>
    <row r="2669" spans="7:10">
      <c r="G2669" s="917"/>
      <c r="H2669" s="917"/>
      <c r="I2669" s="917"/>
      <c r="J2669" s="938"/>
    </row>
    <row r="2670" spans="7:10">
      <c r="G2670" s="917"/>
      <c r="H2670" s="917"/>
      <c r="I2670" s="917"/>
      <c r="J2670" s="938"/>
    </row>
    <row r="2671" spans="7:10">
      <c r="G2671" s="917"/>
      <c r="H2671" s="917"/>
      <c r="I2671" s="917"/>
      <c r="J2671" s="938"/>
    </row>
    <row r="2672" spans="7:10">
      <c r="G2672" s="917"/>
      <c r="H2672" s="917"/>
      <c r="I2672" s="917"/>
      <c r="J2672" s="938"/>
    </row>
    <row r="2673" spans="7:10">
      <c r="G2673" s="917"/>
      <c r="H2673" s="917"/>
      <c r="I2673" s="917"/>
      <c r="J2673" s="938"/>
    </row>
    <row r="2674" spans="7:10">
      <c r="G2674" s="917"/>
      <c r="H2674" s="917"/>
      <c r="I2674" s="917"/>
      <c r="J2674" s="938"/>
    </row>
    <row r="2675" spans="7:10">
      <c r="G2675" s="917"/>
      <c r="H2675" s="917"/>
      <c r="I2675" s="917"/>
      <c r="J2675" s="938"/>
    </row>
    <row r="2676" spans="7:10">
      <c r="G2676" s="917"/>
      <c r="H2676" s="917"/>
      <c r="I2676" s="917"/>
      <c r="J2676" s="938"/>
    </row>
    <row r="2677" spans="7:10">
      <c r="G2677" s="917"/>
      <c r="H2677" s="917"/>
      <c r="I2677" s="917"/>
      <c r="J2677" s="938"/>
    </row>
    <row r="2678" spans="7:10">
      <c r="G2678" s="917"/>
      <c r="H2678" s="917"/>
      <c r="I2678" s="917"/>
      <c r="J2678" s="938"/>
    </row>
    <row r="2679" spans="7:10">
      <c r="G2679" s="917"/>
      <c r="H2679" s="917"/>
      <c r="I2679" s="917"/>
      <c r="J2679" s="938"/>
    </row>
    <row r="2680" spans="7:10">
      <c r="G2680" s="917"/>
      <c r="H2680" s="917"/>
      <c r="I2680" s="917"/>
      <c r="J2680" s="938"/>
    </row>
    <row r="2681" spans="7:10">
      <c r="G2681" s="917"/>
      <c r="H2681" s="917"/>
      <c r="I2681" s="917"/>
      <c r="J2681" s="938"/>
    </row>
    <row r="2682" spans="7:10">
      <c r="G2682" s="917"/>
      <c r="H2682" s="917"/>
      <c r="I2682" s="917"/>
      <c r="J2682" s="938"/>
    </row>
    <row r="2683" spans="7:10">
      <c r="G2683" s="917"/>
      <c r="H2683" s="917"/>
      <c r="I2683" s="917"/>
      <c r="J2683" s="938"/>
    </row>
    <row r="2684" spans="7:10">
      <c r="G2684" s="917"/>
      <c r="H2684" s="917"/>
      <c r="I2684" s="917"/>
      <c r="J2684" s="938"/>
    </row>
    <row r="2685" spans="7:10">
      <c r="G2685" s="917"/>
      <c r="H2685" s="917"/>
      <c r="I2685" s="917"/>
      <c r="J2685" s="938"/>
    </row>
    <row r="2686" spans="7:10">
      <c r="G2686" s="917"/>
      <c r="H2686" s="917"/>
      <c r="I2686" s="917"/>
      <c r="J2686" s="938"/>
    </row>
    <row r="2687" spans="7:10">
      <c r="G2687" s="917"/>
      <c r="H2687" s="917"/>
      <c r="I2687" s="917"/>
      <c r="J2687" s="938"/>
    </row>
    <row r="2688" spans="7:10">
      <c r="G2688" s="917"/>
      <c r="H2688" s="917"/>
      <c r="I2688" s="917"/>
      <c r="J2688" s="938"/>
    </row>
    <row r="2689" spans="7:10">
      <c r="G2689" s="917"/>
      <c r="H2689" s="917"/>
      <c r="I2689" s="917"/>
      <c r="J2689" s="938"/>
    </row>
    <row r="2690" spans="7:10">
      <c r="G2690" s="917"/>
      <c r="H2690" s="917"/>
      <c r="I2690" s="917"/>
      <c r="J2690" s="938"/>
    </row>
    <row r="2691" spans="7:10">
      <c r="G2691" s="917"/>
      <c r="H2691" s="917"/>
      <c r="I2691" s="917"/>
      <c r="J2691" s="938"/>
    </row>
    <row r="2692" spans="7:10">
      <c r="G2692" s="917"/>
      <c r="H2692" s="917"/>
      <c r="I2692" s="917"/>
      <c r="J2692" s="938"/>
    </row>
    <row r="2693" spans="7:10">
      <c r="G2693" s="917"/>
      <c r="H2693" s="917"/>
      <c r="I2693" s="917"/>
      <c r="J2693" s="938"/>
    </row>
    <row r="2694" spans="7:10">
      <c r="G2694" s="917"/>
      <c r="H2694" s="917"/>
      <c r="I2694" s="917"/>
      <c r="J2694" s="938"/>
    </row>
    <row r="2695" spans="7:10">
      <c r="G2695" s="917"/>
      <c r="H2695" s="917"/>
      <c r="I2695" s="917"/>
      <c r="J2695" s="938"/>
    </row>
    <row r="2696" spans="7:10">
      <c r="G2696" s="917"/>
      <c r="H2696" s="917"/>
      <c r="I2696" s="917"/>
      <c r="J2696" s="938"/>
    </row>
    <row r="2697" spans="7:10">
      <c r="G2697" s="917"/>
      <c r="H2697" s="917"/>
      <c r="I2697" s="917"/>
      <c r="J2697" s="938"/>
    </row>
    <row r="2698" spans="7:10">
      <c r="G2698" s="917"/>
      <c r="H2698" s="917"/>
      <c r="I2698" s="917"/>
      <c r="J2698" s="938"/>
    </row>
    <row r="2699" spans="7:10">
      <c r="G2699" s="917"/>
      <c r="H2699" s="917"/>
      <c r="I2699" s="917"/>
      <c r="J2699" s="938"/>
    </row>
    <row r="2700" spans="7:10">
      <c r="G2700" s="917"/>
      <c r="H2700" s="917"/>
      <c r="I2700" s="917"/>
      <c r="J2700" s="938"/>
    </row>
    <row r="2701" spans="7:10">
      <c r="G2701" s="917"/>
      <c r="H2701" s="917"/>
      <c r="I2701" s="917"/>
      <c r="J2701" s="938"/>
    </row>
    <row r="2702" spans="7:10">
      <c r="G2702" s="917"/>
      <c r="H2702" s="917"/>
      <c r="I2702" s="917"/>
      <c r="J2702" s="938"/>
    </row>
    <row r="2703" spans="7:10">
      <c r="G2703" s="917"/>
      <c r="H2703" s="917"/>
      <c r="I2703" s="917"/>
      <c r="J2703" s="938"/>
    </row>
    <row r="2704" spans="7:10">
      <c r="G2704" s="917"/>
      <c r="H2704" s="917"/>
      <c r="I2704" s="917"/>
      <c r="J2704" s="938"/>
    </row>
    <row r="2705" spans="7:10">
      <c r="G2705" s="917"/>
      <c r="H2705" s="917"/>
      <c r="I2705" s="917"/>
      <c r="J2705" s="938"/>
    </row>
    <row r="2706" spans="7:10">
      <c r="G2706" s="917"/>
      <c r="H2706" s="917"/>
      <c r="I2706" s="917"/>
      <c r="J2706" s="938"/>
    </row>
    <row r="2707" spans="7:10">
      <c r="G2707" s="917"/>
      <c r="H2707" s="917"/>
      <c r="I2707" s="917"/>
      <c r="J2707" s="938"/>
    </row>
    <row r="2708" spans="7:10">
      <c r="G2708" s="917"/>
      <c r="H2708" s="917"/>
      <c r="I2708" s="917"/>
      <c r="J2708" s="938"/>
    </row>
    <row r="2709" spans="7:10">
      <c r="G2709" s="917"/>
      <c r="H2709" s="917"/>
      <c r="I2709" s="917"/>
      <c r="J2709" s="938"/>
    </row>
    <row r="2710" spans="7:10">
      <c r="G2710" s="917"/>
      <c r="H2710" s="917"/>
      <c r="I2710" s="917"/>
      <c r="J2710" s="938"/>
    </row>
    <row r="2711" spans="7:10">
      <c r="G2711" s="917"/>
      <c r="H2711" s="917"/>
      <c r="I2711" s="917"/>
      <c r="J2711" s="938"/>
    </row>
    <row r="2712" spans="7:10">
      <c r="G2712" s="917"/>
      <c r="H2712" s="917"/>
      <c r="I2712" s="917"/>
      <c r="J2712" s="938"/>
    </row>
    <row r="2713" spans="7:10">
      <c r="G2713" s="917"/>
      <c r="H2713" s="917"/>
      <c r="I2713" s="917"/>
      <c r="J2713" s="938"/>
    </row>
    <row r="2714" spans="7:10">
      <c r="G2714" s="917"/>
      <c r="H2714" s="917"/>
      <c r="I2714" s="917"/>
      <c r="J2714" s="938"/>
    </row>
    <row r="2715" spans="7:10">
      <c r="G2715" s="917"/>
      <c r="H2715" s="917"/>
      <c r="I2715" s="917"/>
      <c r="J2715" s="938"/>
    </row>
    <row r="2716" spans="7:10">
      <c r="G2716" s="917"/>
      <c r="H2716" s="917"/>
      <c r="I2716" s="917"/>
      <c r="J2716" s="938"/>
    </row>
    <row r="2717" spans="7:10">
      <c r="G2717" s="917"/>
      <c r="H2717" s="917"/>
      <c r="I2717" s="917"/>
      <c r="J2717" s="938"/>
    </row>
    <row r="2718" spans="7:10">
      <c r="G2718" s="917"/>
      <c r="H2718" s="917"/>
      <c r="I2718" s="917"/>
      <c r="J2718" s="938"/>
    </row>
    <row r="2719" spans="7:10">
      <c r="G2719" s="917"/>
      <c r="H2719" s="917"/>
      <c r="I2719" s="917"/>
      <c r="J2719" s="938"/>
    </row>
    <row r="2720" spans="7:10">
      <c r="G2720" s="917"/>
      <c r="H2720" s="917"/>
      <c r="I2720" s="917"/>
      <c r="J2720" s="938"/>
    </row>
    <row r="2721" spans="7:10">
      <c r="G2721" s="917"/>
      <c r="H2721" s="917"/>
      <c r="I2721" s="917"/>
      <c r="J2721" s="938"/>
    </row>
    <row r="2722" spans="7:10">
      <c r="G2722" s="917"/>
      <c r="H2722" s="917"/>
      <c r="I2722" s="917"/>
      <c r="J2722" s="938"/>
    </row>
    <row r="2723" spans="7:10">
      <c r="G2723" s="917"/>
      <c r="H2723" s="917"/>
      <c r="I2723" s="917"/>
      <c r="J2723" s="938"/>
    </row>
    <row r="2724" spans="7:10">
      <c r="G2724" s="917"/>
      <c r="H2724" s="917"/>
      <c r="I2724" s="917"/>
      <c r="J2724" s="938"/>
    </row>
    <row r="2725" spans="7:10">
      <c r="G2725" s="917"/>
      <c r="H2725" s="917"/>
      <c r="I2725" s="917"/>
      <c r="J2725" s="938"/>
    </row>
    <row r="2726" spans="7:10">
      <c r="G2726" s="917"/>
      <c r="H2726" s="917"/>
      <c r="I2726" s="917"/>
      <c r="J2726" s="938"/>
    </row>
    <row r="2727" spans="7:10">
      <c r="G2727" s="917"/>
      <c r="H2727" s="917"/>
      <c r="I2727" s="917"/>
      <c r="J2727" s="938"/>
    </row>
    <row r="2728" spans="7:10">
      <c r="G2728" s="917"/>
      <c r="H2728" s="917"/>
      <c r="I2728" s="917"/>
      <c r="J2728" s="938"/>
    </row>
    <row r="2729" spans="7:10">
      <c r="G2729" s="917"/>
      <c r="H2729" s="917"/>
      <c r="I2729" s="917"/>
      <c r="J2729" s="938"/>
    </row>
    <row r="2730" spans="7:10">
      <c r="G2730" s="917"/>
      <c r="H2730" s="917"/>
      <c r="I2730" s="917"/>
      <c r="J2730" s="938"/>
    </row>
    <row r="2731" spans="7:10">
      <c r="G2731" s="917"/>
      <c r="H2731" s="917"/>
      <c r="I2731" s="917"/>
      <c r="J2731" s="938"/>
    </row>
    <row r="2732" spans="7:10">
      <c r="G2732" s="917"/>
      <c r="H2732" s="917"/>
      <c r="I2732" s="917"/>
      <c r="J2732" s="938"/>
    </row>
    <row r="2733" spans="7:10">
      <c r="G2733" s="917"/>
      <c r="H2733" s="917"/>
      <c r="I2733" s="917"/>
      <c r="J2733" s="938"/>
    </row>
    <row r="2734" spans="7:10">
      <c r="G2734" s="917"/>
      <c r="H2734" s="917"/>
      <c r="I2734" s="917"/>
      <c r="J2734" s="938"/>
    </row>
    <row r="2735" spans="7:10">
      <c r="G2735" s="917"/>
      <c r="H2735" s="917"/>
      <c r="I2735" s="917"/>
      <c r="J2735" s="938"/>
    </row>
    <row r="2736" spans="7:10">
      <c r="G2736" s="917"/>
      <c r="H2736" s="917"/>
      <c r="I2736" s="917"/>
      <c r="J2736" s="938"/>
    </row>
    <row r="2737" spans="7:10">
      <c r="G2737" s="917"/>
      <c r="H2737" s="917"/>
      <c r="I2737" s="917"/>
      <c r="J2737" s="938"/>
    </row>
    <row r="2738" spans="7:10">
      <c r="G2738" s="917"/>
      <c r="H2738" s="917"/>
      <c r="I2738" s="917"/>
      <c r="J2738" s="938"/>
    </row>
    <row r="2739" spans="7:10">
      <c r="G2739" s="917"/>
      <c r="H2739" s="917"/>
      <c r="I2739" s="917"/>
      <c r="J2739" s="938"/>
    </row>
    <row r="2740" spans="7:10">
      <c r="G2740" s="917"/>
      <c r="H2740" s="917"/>
      <c r="I2740" s="917"/>
      <c r="J2740" s="938"/>
    </row>
    <row r="2741" spans="7:10">
      <c r="G2741" s="917"/>
      <c r="H2741" s="917"/>
      <c r="I2741" s="917"/>
      <c r="J2741" s="938"/>
    </row>
    <row r="2742" spans="7:10">
      <c r="G2742" s="917"/>
      <c r="H2742" s="917"/>
      <c r="I2742" s="917"/>
      <c r="J2742" s="938"/>
    </row>
    <row r="2743" spans="7:10">
      <c r="G2743" s="917"/>
      <c r="H2743" s="917"/>
      <c r="I2743" s="917"/>
      <c r="J2743" s="938"/>
    </row>
    <row r="2744" spans="7:10">
      <c r="G2744" s="917"/>
      <c r="H2744" s="917"/>
      <c r="I2744" s="917"/>
      <c r="J2744" s="938"/>
    </row>
    <row r="2745" spans="7:10">
      <c r="G2745" s="917"/>
      <c r="H2745" s="917"/>
      <c r="I2745" s="917"/>
      <c r="J2745" s="938"/>
    </row>
    <row r="2746" spans="7:10">
      <c r="G2746" s="917"/>
      <c r="H2746" s="917"/>
      <c r="I2746" s="917"/>
      <c r="J2746" s="938"/>
    </row>
    <row r="2747" spans="7:10">
      <c r="G2747" s="917"/>
      <c r="H2747" s="917"/>
      <c r="I2747" s="917"/>
      <c r="J2747" s="938"/>
    </row>
    <row r="2748" spans="7:10">
      <c r="G2748" s="917"/>
      <c r="H2748" s="917"/>
      <c r="I2748" s="917"/>
      <c r="J2748" s="938"/>
    </row>
    <row r="2749" spans="7:10">
      <c r="G2749" s="917"/>
      <c r="H2749" s="917"/>
      <c r="I2749" s="917"/>
      <c r="J2749" s="938"/>
    </row>
    <row r="2750" spans="7:10">
      <c r="G2750" s="917"/>
      <c r="H2750" s="917"/>
      <c r="I2750" s="917"/>
      <c r="J2750" s="938"/>
    </row>
    <row r="2751" spans="7:10">
      <c r="G2751" s="917"/>
      <c r="H2751" s="917"/>
      <c r="I2751" s="917"/>
      <c r="J2751" s="938"/>
    </row>
    <row r="2752" spans="7:10">
      <c r="G2752" s="917"/>
      <c r="H2752" s="917"/>
      <c r="I2752" s="917"/>
      <c r="J2752" s="938"/>
    </row>
    <row r="2753" spans="7:10">
      <c r="G2753" s="917"/>
      <c r="H2753" s="917"/>
      <c r="I2753" s="917"/>
      <c r="J2753" s="938"/>
    </row>
    <row r="2754" spans="7:10">
      <c r="G2754" s="917"/>
      <c r="H2754" s="917"/>
      <c r="I2754" s="917"/>
      <c r="J2754" s="938"/>
    </row>
    <row r="2755" spans="7:10">
      <c r="G2755" s="917"/>
      <c r="H2755" s="917"/>
      <c r="I2755" s="917"/>
      <c r="J2755" s="938"/>
    </row>
    <row r="2756" spans="7:10">
      <c r="G2756" s="917"/>
      <c r="H2756" s="917"/>
      <c r="I2756" s="917"/>
      <c r="J2756" s="938"/>
    </row>
    <row r="2757" spans="7:10">
      <c r="G2757" s="917"/>
      <c r="H2757" s="917"/>
      <c r="I2757" s="917"/>
      <c r="J2757" s="938"/>
    </row>
    <row r="2758" spans="7:10">
      <c r="G2758" s="917"/>
      <c r="H2758" s="917"/>
      <c r="I2758" s="917"/>
      <c r="J2758" s="938"/>
    </row>
    <row r="2759" spans="7:10">
      <c r="G2759" s="917"/>
      <c r="H2759" s="917"/>
      <c r="I2759" s="917"/>
      <c r="J2759" s="938"/>
    </row>
    <row r="2760" spans="7:10">
      <c r="G2760" s="917"/>
      <c r="H2760" s="917"/>
      <c r="I2760" s="917"/>
      <c r="J2760" s="938"/>
    </row>
    <row r="2761" spans="7:10">
      <c r="G2761" s="917"/>
      <c r="H2761" s="917"/>
      <c r="I2761" s="917"/>
      <c r="J2761" s="938"/>
    </row>
    <row r="2762" spans="7:10">
      <c r="G2762" s="917"/>
      <c r="H2762" s="917"/>
      <c r="I2762" s="917"/>
      <c r="J2762" s="938"/>
    </row>
    <row r="2763" spans="7:10">
      <c r="G2763" s="917"/>
      <c r="H2763" s="917"/>
      <c r="I2763" s="917"/>
      <c r="J2763" s="938"/>
    </row>
    <row r="2764" spans="7:10">
      <c r="G2764" s="917"/>
      <c r="H2764" s="917"/>
      <c r="I2764" s="917"/>
      <c r="J2764" s="938"/>
    </row>
    <row r="2765" spans="7:10">
      <c r="G2765" s="917"/>
      <c r="H2765" s="917"/>
      <c r="I2765" s="917"/>
      <c r="J2765" s="938"/>
    </row>
    <row r="2766" spans="7:10">
      <c r="G2766" s="917"/>
      <c r="H2766" s="917"/>
      <c r="I2766" s="917"/>
      <c r="J2766" s="938"/>
    </row>
    <row r="2767" spans="7:10">
      <c r="G2767" s="917"/>
      <c r="H2767" s="917"/>
      <c r="I2767" s="917"/>
      <c r="J2767" s="938"/>
    </row>
    <row r="2768" spans="7:10">
      <c r="G2768" s="917"/>
      <c r="H2768" s="917"/>
      <c r="I2768" s="917"/>
      <c r="J2768" s="938"/>
    </row>
    <row r="2769" spans="7:10">
      <c r="G2769" s="917"/>
      <c r="H2769" s="917"/>
      <c r="I2769" s="917"/>
      <c r="J2769" s="938"/>
    </row>
    <row r="2770" spans="7:10">
      <c r="G2770" s="917"/>
      <c r="H2770" s="917"/>
      <c r="I2770" s="917"/>
      <c r="J2770" s="938"/>
    </row>
    <row r="2771" spans="7:10">
      <c r="G2771" s="917"/>
      <c r="H2771" s="917"/>
      <c r="I2771" s="917"/>
      <c r="J2771" s="938"/>
    </row>
    <row r="2772" spans="7:10">
      <c r="G2772" s="917"/>
      <c r="H2772" s="917"/>
      <c r="I2772" s="917"/>
      <c r="J2772" s="938"/>
    </row>
    <row r="2773" spans="7:10">
      <c r="G2773" s="917"/>
      <c r="H2773" s="917"/>
      <c r="I2773" s="917"/>
      <c r="J2773" s="938"/>
    </row>
    <row r="2774" spans="7:10">
      <c r="G2774" s="917"/>
      <c r="H2774" s="917"/>
      <c r="I2774" s="917"/>
      <c r="J2774" s="938"/>
    </row>
    <row r="2775" spans="7:10">
      <c r="G2775" s="917"/>
      <c r="H2775" s="917"/>
      <c r="I2775" s="917"/>
      <c r="J2775" s="938"/>
    </row>
    <row r="2776" spans="7:10">
      <c r="G2776" s="917"/>
      <c r="H2776" s="917"/>
      <c r="I2776" s="917"/>
      <c r="J2776" s="938"/>
    </row>
    <row r="2777" spans="7:10">
      <c r="G2777" s="917"/>
      <c r="H2777" s="917"/>
      <c r="I2777" s="917"/>
      <c r="J2777" s="938"/>
    </row>
    <row r="2778" spans="7:10">
      <c r="G2778" s="917"/>
      <c r="H2778" s="917"/>
      <c r="I2778" s="917"/>
      <c r="J2778" s="938"/>
    </row>
    <row r="2779" spans="7:10">
      <c r="G2779" s="917"/>
      <c r="H2779" s="917"/>
      <c r="I2779" s="917"/>
      <c r="J2779" s="938"/>
    </row>
    <row r="2780" spans="7:10">
      <c r="G2780" s="917"/>
      <c r="H2780" s="917"/>
      <c r="I2780" s="917"/>
      <c r="J2780" s="938"/>
    </row>
    <row r="2781" spans="7:10">
      <c r="G2781" s="917"/>
      <c r="H2781" s="917"/>
      <c r="I2781" s="917"/>
      <c r="J2781" s="938"/>
    </row>
    <row r="2782" spans="7:10">
      <c r="G2782" s="917"/>
      <c r="H2782" s="917"/>
      <c r="I2782" s="917"/>
      <c r="J2782" s="938"/>
    </row>
    <row r="2783" spans="7:10">
      <c r="G2783" s="917"/>
      <c r="H2783" s="917"/>
      <c r="I2783" s="917"/>
      <c r="J2783" s="938"/>
    </row>
    <row r="2784" spans="7:10">
      <c r="G2784" s="917"/>
      <c r="H2784" s="917"/>
      <c r="I2784" s="917"/>
      <c r="J2784" s="938"/>
    </row>
    <row r="2785" spans="7:10">
      <c r="G2785" s="917"/>
      <c r="H2785" s="917"/>
      <c r="I2785" s="917"/>
      <c r="J2785" s="938"/>
    </row>
    <row r="2786" spans="7:10">
      <c r="G2786" s="917"/>
      <c r="H2786" s="917"/>
      <c r="I2786" s="917"/>
      <c r="J2786" s="938"/>
    </row>
    <row r="2787" spans="7:10">
      <c r="G2787" s="917"/>
      <c r="H2787" s="917"/>
      <c r="I2787" s="917"/>
      <c r="J2787" s="938"/>
    </row>
    <row r="2788" spans="7:10">
      <c r="G2788" s="917"/>
      <c r="H2788" s="917"/>
      <c r="I2788" s="917"/>
      <c r="J2788" s="938"/>
    </row>
    <row r="2789" spans="7:10">
      <c r="G2789" s="917"/>
      <c r="H2789" s="917"/>
      <c r="I2789" s="917"/>
      <c r="J2789" s="938"/>
    </row>
    <row r="2790" spans="7:10">
      <c r="G2790" s="917"/>
      <c r="H2790" s="917"/>
      <c r="I2790" s="917"/>
      <c r="J2790" s="938"/>
    </row>
    <row r="2791" spans="7:10">
      <c r="G2791" s="917"/>
      <c r="H2791" s="917"/>
      <c r="I2791" s="917"/>
      <c r="J2791" s="938"/>
    </row>
    <row r="2792" spans="7:10">
      <c r="G2792" s="917"/>
      <c r="H2792" s="917"/>
      <c r="I2792" s="917"/>
      <c r="J2792" s="938"/>
    </row>
    <row r="2793" spans="7:10">
      <c r="G2793" s="917"/>
      <c r="H2793" s="917"/>
      <c r="I2793" s="917"/>
      <c r="J2793" s="938"/>
    </row>
    <row r="2794" spans="7:10">
      <c r="G2794" s="917"/>
      <c r="H2794" s="917"/>
      <c r="I2794" s="917"/>
      <c r="J2794" s="938"/>
    </row>
    <row r="2795" spans="7:10">
      <c r="G2795" s="917"/>
      <c r="H2795" s="917"/>
      <c r="I2795" s="917"/>
      <c r="J2795" s="938"/>
    </row>
    <row r="2796" spans="7:10">
      <c r="G2796" s="917"/>
      <c r="H2796" s="917"/>
      <c r="I2796" s="917"/>
      <c r="J2796" s="938"/>
    </row>
    <row r="2797" spans="7:10">
      <c r="G2797" s="917"/>
      <c r="H2797" s="917"/>
      <c r="I2797" s="917"/>
      <c r="J2797" s="938"/>
    </row>
    <row r="2798" spans="7:10">
      <c r="G2798" s="917"/>
      <c r="H2798" s="917"/>
      <c r="I2798" s="917"/>
      <c r="J2798" s="938"/>
    </row>
    <row r="2799" spans="7:10">
      <c r="G2799" s="917"/>
      <c r="H2799" s="917"/>
      <c r="I2799" s="917"/>
      <c r="J2799" s="938"/>
    </row>
    <row r="2800" spans="7:10">
      <c r="G2800" s="917"/>
      <c r="H2800" s="917"/>
      <c r="I2800" s="917"/>
      <c r="J2800" s="938"/>
    </row>
    <row r="2801" spans="7:10">
      <c r="G2801" s="917"/>
      <c r="H2801" s="917"/>
      <c r="I2801" s="917"/>
      <c r="J2801" s="938"/>
    </row>
    <row r="2802" spans="7:10">
      <c r="G2802" s="917"/>
      <c r="H2802" s="917"/>
      <c r="I2802" s="917"/>
      <c r="J2802" s="938"/>
    </row>
    <row r="2803" spans="7:10">
      <c r="G2803" s="917"/>
      <c r="H2803" s="917"/>
      <c r="I2803" s="917"/>
      <c r="J2803" s="938"/>
    </row>
    <row r="2804" spans="7:10">
      <c r="G2804" s="917"/>
      <c r="H2804" s="917"/>
      <c r="I2804" s="917"/>
      <c r="J2804" s="938"/>
    </row>
    <row r="2805" spans="7:10">
      <c r="G2805" s="917"/>
      <c r="H2805" s="917"/>
      <c r="I2805" s="917"/>
      <c r="J2805" s="938"/>
    </row>
    <row r="2806" spans="7:10">
      <c r="G2806" s="917"/>
      <c r="H2806" s="917"/>
      <c r="I2806" s="917"/>
      <c r="J2806" s="938"/>
    </row>
    <row r="2807" spans="7:10">
      <c r="G2807" s="917"/>
      <c r="H2807" s="917"/>
      <c r="I2807" s="917"/>
      <c r="J2807" s="938"/>
    </row>
    <row r="2808" spans="7:10">
      <c r="G2808" s="917"/>
      <c r="H2808" s="917"/>
      <c r="I2808" s="917"/>
      <c r="J2808" s="938"/>
    </row>
    <row r="2809" spans="7:10">
      <c r="G2809" s="917"/>
      <c r="H2809" s="917"/>
      <c r="I2809" s="917"/>
      <c r="J2809" s="938"/>
    </row>
    <row r="2810" spans="7:10">
      <c r="G2810" s="917"/>
      <c r="H2810" s="917"/>
      <c r="I2810" s="917"/>
      <c r="J2810" s="938"/>
    </row>
    <row r="2811" spans="7:10">
      <c r="G2811" s="917"/>
      <c r="H2811" s="917"/>
      <c r="I2811" s="917"/>
      <c r="J2811" s="938"/>
    </row>
    <row r="2812" spans="7:10">
      <c r="G2812" s="917"/>
      <c r="H2812" s="917"/>
      <c r="I2812" s="917"/>
      <c r="J2812" s="938"/>
    </row>
    <row r="2813" spans="7:10">
      <c r="G2813" s="917"/>
      <c r="H2813" s="917"/>
      <c r="I2813" s="917"/>
      <c r="J2813" s="938"/>
    </row>
    <row r="2814" spans="7:10">
      <c r="G2814" s="917"/>
      <c r="H2814" s="917"/>
      <c r="I2814" s="917"/>
      <c r="J2814" s="938"/>
    </row>
    <row r="2815" spans="7:10">
      <c r="G2815" s="917"/>
      <c r="H2815" s="917"/>
      <c r="I2815" s="917"/>
      <c r="J2815" s="938"/>
    </row>
    <row r="2816" spans="7:10">
      <c r="G2816" s="917"/>
      <c r="H2816" s="917"/>
      <c r="I2816" s="917"/>
      <c r="J2816" s="938"/>
    </row>
    <row r="2817" spans="7:10">
      <c r="G2817" s="917"/>
      <c r="H2817" s="917"/>
      <c r="I2817" s="917"/>
      <c r="J2817" s="938"/>
    </row>
    <row r="2818" spans="7:10">
      <c r="G2818" s="917"/>
      <c r="H2818" s="917"/>
      <c r="I2818" s="917"/>
      <c r="J2818" s="938"/>
    </row>
    <row r="2819" spans="7:10">
      <c r="G2819" s="917"/>
      <c r="H2819" s="917"/>
      <c r="I2819" s="917"/>
      <c r="J2819" s="938"/>
    </row>
    <row r="2820" spans="7:10">
      <c r="G2820" s="917"/>
      <c r="H2820" s="917"/>
      <c r="I2820" s="917"/>
      <c r="J2820" s="938"/>
    </row>
    <row r="2821" spans="7:10">
      <c r="G2821" s="917"/>
      <c r="H2821" s="917"/>
      <c r="I2821" s="917"/>
      <c r="J2821" s="938"/>
    </row>
    <row r="2822" spans="7:10">
      <c r="G2822" s="917"/>
      <c r="H2822" s="917"/>
      <c r="I2822" s="917"/>
      <c r="J2822" s="938"/>
    </row>
    <row r="2823" spans="7:10">
      <c r="G2823" s="917"/>
      <c r="H2823" s="917"/>
      <c r="I2823" s="917"/>
      <c r="J2823" s="938"/>
    </row>
    <row r="2824" spans="7:10">
      <c r="G2824" s="917"/>
      <c r="H2824" s="917"/>
      <c r="I2824" s="917"/>
      <c r="J2824" s="938"/>
    </row>
    <row r="2825" spans="7:10">
      <c r="G2825" s="917"/>
      <c r="H2825" s="917"/>
      <c r="I2825" s="917"/>
      <c r="J2825" s="938"/>
    </row>
    <row r="2826" spans="7:10">
      <c r="G2826" s="917"/>
      <c r="H2826" s="917"/>
      <c r="I2826" s="917"/>
      <c r="J2826" s="938"/>
    </row>
    <row r="2827" spans="7:10">
      <c r="G2827" s="917"/>
      <c r="H2827" s="917"/>
      <c r="I2827" s="917"/>
      <c r="J2827" s="938"/>
    </row>
    <row r="2828" spans="7:10">
      <c r="G2828" s="917"/>
      <c r="H2828" s="917"/>
      <c r="I2828" s="917"/>
      <c r="J2828" s="938"/>
    </row>
    <row r="2829" spans="7:10">
      <c r="G2829" s="917"/>
      <c r="H2829" s="917"/>
      <c r="I2829" s="917"/>
      <c r="J2829" s="938"/>
    </row>
    <row r="2830" spans="7:10">
      <c r="G2830" s="917"/>
      <c r="H2830" s="917"/>
      <c r="I2830" s="917"/>
      <c r="J2830" s="938"/>
    </row>
    <row r="2831" spans="7:10">
      <c r="G2831" s="917"/>
      <c r="H2831" s="917"/>
      <c r="I2831" s="917"/>
      <c r="J2831" s="938"/>
    </row>
    <row r="2832" spans="7:10">
      <c r="G2832" s="917"/>
      <c r="H2832" s="917"/>
      <c r="I2832" s="917"/>
      <c r="J2832" s="938"/>
    </row>
    <row r="2833" spans="7:10">
      <c r="G2833" s="917"/>
      <c r="H2833" s="917"/>
      <c r="I2833" s="917"/>
      <c r="J2833" s="938"/>
    </row>
    <row r="2834" spans="7:10">
      <c r="G2834" s="917"/>
      <c r="H2834" s="917"/>
      <c r="I2834" s="917"/>
      <c r="J2834" s="938"/>
    </row>
    <row r="2835" spans="7:10">
      <c r="G2835" s="917"/>
      <c r="H2835" s="917"/>
      <c r="I2835" s="917"/>
      <c r="J2835" s="938"/>
    </row>
    <row r="2836" spans="7:10">
      <c r="G2836" s="917"/>
      <c r="H2836" s="917"/>
      <c r="I2836" s="917"/>
      <c r="J2836" s="938"/>
    </row>
    <row r="2837" spans="7:10">
      <c r="G2837" s="917"/>
      <c r="H2837" s="917"/>
      <c r="I2837" s="917"/>
      <c r="J2837" s="938"/>
    </row>
    <row r="2838" spans="7:10">
      <c r="G2838" s="917"/>
      <c r="H2838" s="917"/>
      <c r="I2838" s="917"/>
      <c r="J2838" s="938"/>
    </row>
    <row r="2839" spans="7:10">
      <c r="G2839" s="917"/>
      <c r="H2839" s="917"/>
      <c r="I2839" s="917"/>
      <c r="J2839" s="938"/>
    </row>
    <row r="2840" spans="7:10">
      <c r="G2840" s="917"/>
      <c r="H2840" s="917"/>
      <c r="I2840" s="917"/>
      <c r="J2840" s="938"/>
    </row>
    <row r="2841" spans="7:10">
      <c r="G2841" s="917"/>
      <c r="H2841" s="917"/>
      <c r="I2841" s="917"/>
      <c r="J2841" s="938"/>
    </row>
    <row r="2842" spans="7:10">
      <c r="G2842" s="917"/>
      <c r="H2842" s="917"/>
      <c r="I2842" s="917"/>
      <c r="J2842" s="938"/>
    </row>
    <row r="2843" spans="7:10">
      <c r="G2843" s="917"/>
      <c r="H2843" s="917"/>
      <c r="I2843" s="917"/>
      <c r="J2843" s="938"/>
    </row>
    <row r="2844" spans="7:10">
      <c r="G2844" s="917"/>
      <c r="H2844" s="917"/>
      <c r="I2844" s="917"/>
      <c r="J2844" s="938"/>
    </row>
    <row r="2845" spans="7:10">
      <c r="G2845" s="917"/>
      <c r="H2845" s="917"/>
      <c r="I2845" s="917"/>
      <c r="J2845" s="938"/>
    </row>
    <row r="2846" spans="7:10">
      <c r="G2846" s="917"/>
      <c r="H2846" s="917"/>
      <c r="I2846" s="917"/>
      <c r="J2846" s="938"/>
    </row>
    <row r="2847" spans="7:10">
      <c r="G2847" s="917"/>
      <c r="H2847" s="917"/>
      <c r="I2847" s="917"/>
      <c r="J2847" s="938"/>
    </row>
    <row r="2848" spans="7:10">
      <c r="G2848" s="917"/>
      <c r="H2848" s="917"/>
      <c r="I2848" s="917"/>
      <c r="J2848" s="938"/>
    </row>
    <row r="2849" spans="7:10">
      <c r="G2849" s="917"/>
      <c r="H2849" s="917"/>
      <c r="I2849" s="917"/>
      <c r="J2849" s="938"/>
    </row>
    <row r="2850" spans="7:10">
      <c r="G2850" s="917"/>
      <c r="H2850" s="917"/>
      <c r="I2850" s="917"/>
      <c r="J2850" s="938"/>
    </row>
    <row r="2851" spans="7:10">
      <c r="G2851" s="917"/>
      <c r="H2851" s="917"/>
      <c r="I2851" s="917"/>
      <c r="J2851" s="938"/>
    </row>
    <row r="2852" spans="7:10">
      <c r="G2852" s="917"/>
      <c r="H2852" s="917"/>
      <c r="I2852" s="917"/>
      <c r="J2852" s="938"/>
    </row>
    <row r="2853" spans="7:10">
      <c r="G2853" s="917"/>
      <c r="H2853" s="917"/>
      <c r="I2853" s="917"/>
      <c r="J2853" s="938"/>
    </row>
    <row r="2854" spans="7:10">
      <c r="G2854" s="917"/>
      <c r="H2854" s="917"/>
      <c r="I2854" s="917"/>
      <c r="J2854" s="938"/>
    </row>
    <row r="2855" spans="7:10">
      <c r="G2855" s="917"/>
      <c r="H2855" s="917"/>
      <c r="I2855" s="917"/>
      <c r="J2855" s="938"/>
    </row>
    <row r="2856" spans="7:10">
      <c r="G2856" s="917"/>
      <c r="H2856" s="917"/>
      <c r="I2856" s="917"/>
      <c r="J2856" s="938"/>
    </row>
    <row r="2857" spans="7:10">
      <c r="G2857" s="917"/>
      <c r="H2857" s="917"/>
      <c r="I2857" s="917"/>
      <c r="J2857" s="938"/>
    </row>
    <row r="2858" spans="7:10">
      <c r="G2858" s="917"/>
      <c r="H2858" s="917"/>
      <c r="I2858" s="917"/>
      <c r="J2858" s="938"/>
    </row>
    <row r="2859" spans="7:10">
      <c r="G2859" s="917"/>
      <c r="H2859" s="917"/>
      <c r="I2859" s="917"/>
      <c r="J2859" s="938"/>
    </row>
    <row r="2860" spans="7:10">
      <c r="G2860" s="917"/>
      <c r="H2860" s="917"/>
      <c r="I2860" s="917"/>
      <c r="J2860" s="938"/>
    </row>
    <row r="2861" spans="7:10">
      <c r="G2861" s="917"/>
      <c r="H2861" s="917"/>
      <c r="I2861" s="917"/>
      <c r="J2861" s="938"/>
    </row>
    <row r="2862" spans="7:10">
      <c r="G2862" s="917"/>
      <c r="H2862" s="917"/>
      <c r="I2862" s="917"/>
      <c r="J2862" s="938"/>
    </row>
    <row r="2863" spans="7:10">
      <c r="G2863" s="917"/>
      <c r="H2863" s="917"/>
      <c r="I2863" s="917"/>
      <c r="J2863" s="938"/>
    </row>
    <row r="2864" spans="7:10">
      <c r="G2864" s="917"/>
      <c r="H2864" s="917"/>
      <c r="I2864" s="917"/>
      <c r="J2864" s="938"/>
    </row>
    <row r="2865" spans="7:10">
      <c r="G2865" s="917"/>
      <c r="H2865" s="917"/>
      <c r="I2865" s="917"/>
      <c r="J2865" s="938"/>
    </row>
    <row r="2866" spans="7:10">
      <c r="G2866" s="917"/>
      <c r="H2866" s="917"/>
      <c r="I2866" s="917"/>
      <c r="J2866" s="938"/>
    </row>
    <row r="2867" spans="7:10">
      <c r="G2867" s="917"/>
      <c r="H2867" s="917"/>
      <c r="I2867" s="917"/>
      <c r="J2867" s="938"/>
    </row>
    <row r="2868" spans="7:10">
      <c r="G2868" s="917"/>
      <c r="H2868" s="917"/>
      <c r="I2868" s="917"/>
      <c r="J2868" s="938"/>
    </row>
    <row r="2869" spans="7:10">
      <c r="G2869" s="917"/>
      <c r="H2869" s="917"/>
      <c r="I2869" s="917"/>
      <c r="J2869" s="938"/>
    </row>
    <row r="2870" spans="7:10">
      <c r="G2870" s="917"/>
      <c r="H2870" s="917"/>
      <c r="I2870" s="917"/>
      <c r="J2870" s="938"/>
    </row>
    <row r="2871" spans="7:10">
      <c r="G2871" s="917"/>
      <c r="H2871" s="917"/>
      <c r="I2871" s="917"/>
      <c r="J2871" s="938"/>
    </row>
    <row r="2872" spans="7:10">
      <c r="G2872" s="917"/>
      <c r="H2872" s="917"/>
      <c r="I2872" s="917"/>
      <c r="J2872" s="938"/>
    </row>
    <row r="2873" spans="7:10">
      <c r="G2873" s="917"/>
      <c r="H2873" s="917"/>
      <c r="I2873" s="917"/>
      <c r="J2873" s="938"/>
    </row>
    <row r="2874" spans="7:10">
      <c r="G2874" s="917"/>
      <c r="H2874" s="917"/>
      <c r="I2874" s="917"/>
      <c r="J2874" s="938"/>
    </row>
    <row r="2875" spans="7:10">
      <c r="G2875" s="917"/>
      <c r="H2875" s="917"/>
      <c r="I2875" s="917"/>
      <c r="J2875" s="938"/>
    </row>
    <row r="2876" spans="7:10">
      <c r="G2876" s="917"/>
      <c r="H2876" s="917"/>
      <c r="I2876" s="917"/>
      <c r="J2876" s="938"/>
    </row>
    <row r="2877" spans="7:10">
      <c r="G2877" s="917"/>
      <c r="H2877" s="917"/>
      <c r="I2877" s="917"/>
      <c r="J2877" s="938"/>
    </row>
    <row r="2878" spans="7:10">
      <c r="G2878" s="917"/>
      <c r="H2878" s="917"/>
      <c r="I2878" s="917"/>
      <c r="J2878" s="938"/>
    </row>
    <row r="2879" spans="7:10">
      <c r="G2879" s="917"/>
      <c r="H2879" s="917"/>
      <c r="I2879" s="917"/>
      <c r="J2879" s="938"/>
    </row>
    <row r="2880" spans="7:10">
      <c r="G2880" s="917"/>
      <c r="H2880" s="917"/>
      <c r="I2880" s="917"/>
      <c r="J2880" s="938"/>
    </row>
    <row r="2881" spans="7:10">
      <c r="G2881" s="917"/>
      <c r="H2881" s="917"/>
      <c r="I2881" s="917"/>
      <c r="J2881" s="938"/>
    </row>
    <row r="2882" spans="7:10">
      <c r="G2882" s="917"/>
      <c r="H2882" s="917"/>
      <c r="I2882" s="917"/>
      <c r="J2882" s="938"/>
    </row>
    <row r="2883" spans="7:10">
      <c r="G2883" s="917"/>
      <c r="H2883" s="917"/>
      <c r="I2883" s="917"/>
      <c r="J2883" s="938"/>
    </row>
    <row r="2884" spans="7:10">
      <c r="G2884" s="917"/>
      <c r="H2884" s="917"/>
      <c r="I2884" s="917"/>
      <c r="J2884" s="938"/>
    </row>
    <row r="2885" spans="7:10">
      <c r="G2885" s="917"/>
      <c r="H2885" s="917"/>
      <c r="I2885" s="917"/>
      <c r="J2885" s="938"/>
    </row>
    <row r="2886" spans="7:10">
      <c r="G2886" s="917"/>
      <c r="H2886" s="917"/>
      <c r="I2886" s="917"/>
      <c r="J2886" s="938"/>
    </row>
    <row r="2887" spans="7:10">
      <c r="G2887" s="917"/>
      <c r="H2887" s="917"/>
      <c r="I2887" s="917"/>
      <c r="J2887" s="938"/>
    </row>
    <row r="2888" spans="7:10">
      <c r="G2888" s="917"/>
      <c r="H2888" s="917"/>
      <c r="I2888" s="917"/>
      <c r="J2888" s="938"/>
    </row>
    <row r="2889" spans="7:10">
      <c r="G2889" s="917"/>
      <c r="H2889" s="917"/>
      <c r="I2889" s="917"/>
      <c r="J2889" s="938"/>
    </row>
    <row r="2890" spans="7:10">
      <c r="G2890" s="917"/>
      <c r="H2890" s="917"/>
      <c r="I2890" s="917"/>
      <c r="J2890" s="938"/>
    </row>
    <row r="2891" spans="7:10">
      <c r="G2891" s="917"/>
      <c r="H2891" s="917"/>
      <c r="I2891" s="917"/>
      <c r="J2891" s="938"/>
    </row>
    <row r="2892" spans="7:10">
      <c r="G2892" s="917"/>
      <c r="H2892" s="917"/>
      <c r="I2892" s="917"/>
      <c r="J2892" s="938"/>
    </row>
    <row r="2893" spans="7:10">
      <c r="G2893" s="917"/>
      <c r="H2893" s="917"/>
      <c r="I2893" s="917"/>
      <c r="J2893" s="938"/>
    </row>
    <row r="2894" spans="7:10">
      <c r="G2894" s="917"/>
      <c r="H2894" s="917"/>
      <c r="I2894" s="917"/>
      <c r="J2894" s="938"/>
    </row>
    <row r="2895" spans="7:10">
      <c r="G2895" s="917"/>
      <c r="H2895" s="917"/>
      <c r="I2895" s="917"/>
      <c r="J2895" s="938"/>
    </row>
    <row r="2896" spans="7:10">
      <c r="G2896" s="917"/>
      <c r="H2896" s="917"/>
      <c r="I2896" s="917"/>
      <c r="J2896" s="938"/>
    </row>
    <row r="2897" spans="7:10">
      <c r="G2897" s="917"/>
      <c r="H2897" s="917"/>
      <c r="I2897" s="917"/>
      <c r="J2897" s="938"/>
    </row>
    <row r="2898" spans="7:10">
      <c r="G2898" s="917"/>
      <c r="H2898" s="917"/>
      <c r="I2898" s="917"/>
      <c r="J2898" s="938"/>
    </row>
    <row r="2899" spans="7:10">
      <c r="G2899" s="917"/>
      <c r="H2899" s="917"/>
      <c r="I2899" s="917"/>
      <c r="J2899" s="938"/>
    </row>
    <row r="2900" spans="7:10">
      <c r="G2900" s="917"/>
      <c r="H2900" s="917"/>
      <c r="I2900" s="917"/>
      <c r="J2900" s="938"/>
    </row>
    <row r="2901" spans="7:10">
      <c r="G2901" s="917"/>
      <c r="H2901" s="917"/>
      <c r="I2901" s="917"/>
      <c r="J2901" s="938"/>
    </row>
    <row r="2902" spans="7:10">
      <c r="G2902" s="917"/>
      <c r="H2902" s="917"/>
      <c r="I2902" s="917"/>
      <c r="J2902" s="938"/>
    </row>
    <row r="2903" spans="7:10">
      <c r="G2903" s="917"/>
      <c r="H2903" s="917"/>
      <c r="I2903" s="917"/>
      <c r="J2903" s="938"/>
    </row>
    <row r="2904" spans="7:10">
      <c r="G2904" s="917"/>
      <c r="H2904" s="917"/>
      <c r="I2904" s="917"/>
      <c r="J2904" s="938"/>
    </row>
    <row r="2905" spans="7:10">
      <c r="G2905" s="917"/>
      <c r="H2905" s="917"/>
      <c r="I2905" s="917"/>
      <c r="J2905" s="938"/>
    </row>
    <row r="2906" spans="7:10">
      <c r="G2906" s="917"/>
      <c r="H2906" s="917"/>
      <c r="I2906" s="917"/>
      <c r="J2906" s="938"/>
    </row>
    <row r="2907" spans="7:10">
      <c r="G2907" s="917"/>
      <c r="H2907" s="917"/>
      <c r="I2907" s="917"/>
      <c r="J2907" s="938"/>
    </row>
    <row r="2908" spans="7:10">
      <c r="G2908" s="917"/>
      <c r="H2908" s="917"/>
      <c r="I2908" s="917"/>
      <c r="J2908" s="938"/>
    </row>
    <row r="2909" spans="7:10">
      <c r="G2909" s="917"/>
      <c r="H2909" s="917"/>
      <c r="I2909" s="917"/>
      <c r="J2909" s="938"/>
    </row>
    <row r="2910" spans="7:10">
      <c r="G2910" s="917"/>
      <c r="H2910" s="917"/>
      <c r="I2910" s="917"/>
      <c r="J2910" s="938"/>
    </row>
    <row r="2911" spans="7:10">
      <c r="G2911" s="917"/>
      <c r="H2911" s="917"/>
      <c r="I2911" s="917"/>
      <c r="J2911" s="938"/>
    </row>
    <row r="2912" spans="7:10">
      <c r="G2912" s="917"/>
      <c r="H2912" s="917"/>
      <c r="I2912" s="917"/>
      <c r="J2912" s="938"/>
    </row>
    <row r="2913" spans="7:10">
      <c r="G2913" s="917"/>
      <c r="H2913" s="917"/>
      <c r="I2913" s="917"/>
      <c r="J2913" s="938"/>
    </row>
    <row r="2914" spans="7:10">
      <c r="G2914" s="917"/>
      <c r="H2914" s="917"/>
      <c r="I2914" s="917"/>
      <c r="J2914" s="938"/>
    </row>
    <row r="2915" spans="7:10">
      <c r="G2915" s="917"/>
      <c r="H2915" s="917"/>
      <c r="I2915" s="917"/>
      <c r="J2915" s="938"/>
    </row>
    <row r="2916" spans="7:10">
      <c r="G2916" s="917"/>
      <c r="H2916" s="917"/>
      <c r="I2916" s="917"/>
      <c r="J2916" s="938"/>
    </row>
    <row r="2917" spans="7:10">
      <c r="G2917" s="917"/>
      <c r="H2917" s="917"/>
      <c r="I2917" s="917"/>
      <c r="J2917" s="938"/>
    </row>
    <row r="2918" spans="7:10">
      <c r="G2918" s="917"/>
      <c r="H2918" s="917"/>
      <c r="I2918" s="917"/>
      <c r="J2918" s="938"/>
    </row>
    <row r="2919" spans="7:10">
      <c r="G2919" s="917"/>
      <c r="H2919" s="917"/>
      <c r="I2919" s="917"/>
      <c r="J2919" s="938"/>
    </row>
    <row r="2920" spans="7:10">
      <c r="G2920" s="917"/>
      <c r="H2920" s="917"/>
      <c r="I2920" s="917"/>
      <c r="J2920" s="938"/>
    </row>
    <row r="2921" spans="7:10">
      <c r="G2921" s="917"/>
      <c r="H2921" s="917"/>
      <c r="I2921" s="917"/>
      <c r="J2921" s="938"/>
    </row>
    <row r="2922" spans="7:10">
      <c r="G2922" s="917"/>
      <c r="H2922" s="917"/>
      <c r="I2922" s="917"/>
      <c r="J2922" s="938"/>
    </row>
  </sheetData>
  <mergeCells count="1">
    <mergeCell ref="A1:E1"/>
  </mergeCells>
  <pageMargins left="0.59055118110236227" right="0.59055118110236227" top="0.59055118110236227" bottom="0.59055118110236227" header="0.31496062992125984" footer="0.31496062992125984"/>
  <pageSetup paperSize="8" scale="50" fitToHeight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M1:W68"/>
  <sheetViews>
    <sheetView view="pageBreakPreview" zoomScale="90" zoomScaleNormal="75" zoomScaleSheetLayoutView="90" workbookViewId="0">
      <selection activeCell="P62" sqref="P62"/>
    </sheetView>
  </sheetViews>
  <sheetFormatPr baseColWidth="10" defaultColWidth="11.42578125" defaultRowHeight="12.75"/>
  <cols>
    <col min="1" max="1" width="3" style="232" customWidth="1"/>
    <col min="2" max="4" width="11.42578125" style="232"/>
    <col min="5" max="5" width="18.5703125" style="232" customWidth="1"/>
    <col min="6" max="6" width="14.85546875" style="232" customWidth="1"/>
    <col min="7" max="11" width="11.42578125" style="232"/>
    <col min="12" max="12" width="4.28515625" style="232" customWidth="1"/>
    <col min="13" max="13" width="11.42578125" style="534"/>
    <col min="14" max="14" width="20.85546875" style="766" bestFit="1" customWidth="1"/>
    <col min="15" max="15" width="16.42578125" style="766" bestFit="1" customWidth="1"/>
    <col min="16" max="16" width="7.28515625" style="534" customWidth="1"/>
    <col min="17" max="17" width="15.5703125" style="534" bestFit="1" customWidth="1"/>
    <col min="18" max="18" width="9.7109375" style="534" bestFit="1" customWidth="1"/>
    <col min="19" max="22" width="11.42578125" style="534"/>
    <col min="23" max="23" width="11.42578125" style="532"/>
    <col min="24" max="16384" width="11.42578125" style="232"/>
  </cols>
  <sheetData>
    <row r="1" spans="14:18" ht="15" customHeight="1"/>
    <row r="2" spans="14:18">
      <c r="N2" s="670" t="s">
        <v>1696</v>
      </c>
    </row>
    <row r="3" spans="14:18">
      <c r="N3" s="670"/>
      <c r="O3" s="776"/>
      <c r="P3" s="535"/>
    </row>
    <row r="4" spans="14:18">
      <c r="N4" s="670" t="s">
        <v>53</v>
      </c>
      <c r="O4" s="670" t="s">
        <v>54</v>
      </c>
    </row>
    <row r="5" spans="14:18" ht="15">
      <c r="N5" s="670" t="s">
        <v>12</v>
      </c>
      <c r="O5" s="777">
        <f>+'2.2'!G34</f>
        <v>4711.634</v>
      </c>
      <c r="P5" s="698"/>
      <c r="Q5" s="677"/>
      <c r="R5" s="699"/>
    </row>
    <row r="6" spans="14:18" ht="15">
      <c r="N6" s="670" t="s">
        <v>15</v>
      </c>
      <c r="O6" s="777">
        <f>+'2.2'!G40</f>
        <v>1648.1550000000002</v>
      </c>
      <c r="P6" s="698"/>
      <c r="Q6" s="677"/>
      <c r="R6" s="699"/>
    </row>
    <row r="7" spans="14:18" ht="15">
      <c r="N7" s="670" t="s">
        <v>6</v>
      </c>
      <c r="O7" s="777">
        <f>+'2.2'!G22</f>
        <v>1533.28</v>
      </c>
      <c r="P7" s="698"/>
      <c r="Q7" s="677"/>
      <c r="R7" s="699"/>
    </row>
    <row r="8" spans="14:18" ht="15">
      <c r="N8" s="670" t="s">
        <v>2</v>
      </c>
      <c r="O8" s="777">
        <f>+'2.2'!G12</f>
        <v>948.00400000000036</v>
      </c>
      <c r="P8" s="698"/>
      <c r="Q8" s="677"/>
      <c r="R8" s="699"/>
    </row>
    <row r="9" spans="14:18" ht="15">
      <c r="N9" s="670" t="s">
        <v>39</v>
      </c>
      <c r="O9" s="777">
        <f>+'2.2'!G18</f>
        <v>562.93999999999994</v>
      </c>
      <c r="P9" s="698"/>
      <c r="Q9" s="677"/>
      <c r="R9" s="699"/>
    </row>
    <row r="10" spans="14:18" ht="15">
      <c r="N10" s="670" t="s">
        <v>17</v>
      </c>
      <c r="O10" s="777">
        <f>+'2.2'!G44</f>
        <v>494.77600000000012</v>
      </c>
      <c r="P10" s="698"/>
      <c r="Q10" s="677"/>
      <c r="R10" s="699"/>
    </row>
    <row r="11" spans="14:18" ht="15">
      <c r="N11" s="670" t="s">
        <v>56</v>
      </c>
      <c r="O11" s="777">
        <f>O12-SUM(O5:O10)</f>
        <v>3751.405999999999</v>
      </c>
      <c r="P11" s="698"/>
      <c r="Q11" s="677"/>
      <c r="R11" s="699"/>
    </row>
    <row r="12" spans="14:18">
      <c r="N12" s="539" t="s">
        <v>23</v>
      </c>
      <c r="O12" s="777">
        <f>'2.2'!G56</f>
        <v>13650.195</v>
      </c>
      <c r="Q12" s="677"/>
      <c r="R12" s="699"/>
    </row>
    <row r="29" spans="14:15">
      <c r="N29" s="670" t="s">
        <v>1696</v>
      </c>
    </row>
    <row r="30" spans="14:15">
      <c r="N30" s="670"/>
      <c r="O30" s="776"/>
    </row>
    <row r="31" spans="14:15">
      <c r="N31" s="670" t="s">
        <v>53</v>
      </c>
      <c r="O31" s="670" t="s">
        <v>57</v>
      </c>
    </row>
    <row r="32" spans="14:15">
      <c r="N32" s="670" t="s">
        <v>12</v>
      </c>
      <c r="O32" s="777">
        <f>+'2.2'!J34</f>
        <v>350.697</v>
      </c>
    </row>
    <row r="33" spans="14:15">
      <c r="N33" s="670" t="s">
        <v>13</v>
      </c>
      <c r="O33" s="777">
        <f>+'2.2'!J36</f>
        <v>218.93600000000004</v>
      </c>
    </row>
    <row r="34" spans="14:15">
      <c r="N34" s="670" t="s">
        <v>10</v>
      </c>
      <c r="O34" s="777">
        <f>+'2.2'!J30</f>
        <v>167.44500000000002</v>
      </c>
    </row>
    <row r="35" spans="14:15">
      <c r="N35" s="670" t="s">
        <v>1</v>
      </c>
      <c r="O35" s="777">
        <f>+'2.2'!J8</f>
        <v>91.376000000000019</v>
      </c>
    </row>
    <row r="36" spans="14:15">
      <c r="N36" s="670" t="s">
        <v>8</v>
      </c>
      <c r="O36" s="777">
        <f>+'2.2'!J26</f>
        <v>78.411000000000016</v>
      </c>
    </row>
    <row r="37" spans="14:15">
      <c r="N37" s="670" t="s">
        <v>17</v>
      </c>
      <c r="O37" s="777">
        <f>+'2.2'!J44</f>
        <v>75.362000000000009</v>
      </c>
    </row>
    <row r="38" spans="14:15">
      <c r="N38" s="670" t="s">
        <v>56</v>
      </c>
      <c r="O38" s="777">
        <f>O39-SUM(O32:O37)</f>
        <v>490.41799999999989</v>
      </c>
    </row>
    <row r="39" spans="14:15">
      <c r="N39" s="539" t="s">
        <v>23</v>
      </c>
      <c r="O39" s="777">
        <f>'2.2'!J56</f>
        <v>1472.645</v>
      </c>
    </row>
    <row r="59" spans="14:19">
      <c r="N59" s="670" t="s">
        <v>1696</v>
      </c>
    </row>
    <row r="60" spans="14:19">
      <c r="N60" s="670" t="s">
        <v>53</v>
      </c>
      <c r="O60" s="670" t="s">
        <v>58</v>
      </c>
      <c r="P60" s="536" t="s">
        <v>59</v>
      </c>
      <c r="Q60" s="536" t="s">
        <v>60</v>
      </c>
      <c r="R60" s="536" t="s">
        <v>61</v>
      </c>
      <c r="S60" s="540" t="s">
        <v>62</v>
      </c>
    </row>
    <row r="61" spans="14:19">
      <c r="N61" s="670" t="s">
        <v>12</v>
      </c>
      <c r="O61" s="779">
        <f>+'2.2'!K34</f>
        <v>1250.566</v>
      </c>
      <c r="P61" s="538">
        <f>+'2.2'!L34</f>
        <v>3811.7650000000003</v>
      </c>
      <c r="Q61" s="538"/>
      <c r="R61" s="538"/>
      <c r="S61" s="541">
        <f t="shared" ref="S61:S66" si="0">+SUM(O61:R61)</f>
        <v>5062.3310000000001</v>
      </c>
    </row>
    <row r="62" spans="14:19">
      <c r="N62" s="670" t="s">
        <v>15</v>
      </c>
      <c r="O62" s="777">
        <f>+'2.2'!K40</f>
        <v>9.4700000000000006</v>
      </c>
      <c r="P62" s="538">
        <f>+'2.2'!L40</f>
        <v>1456.6110000000001</v>
      </c>
      <c r="Q62" s="538">
        <f>+'2.2'!M40</f>
        <v>225.02500000000001</v>
      </c>
      <c r="R62" s="538"/>
      <c r="S62" s="538">
        <f t="shared" si="0"/>
        <v>1691.1060000000002</v>
      </c>
    </row>
    <row r="63" spans="14:19">
      <c r="N63" s="670" t="s">
        <v>6</v>
      </c>
      <c r="O63" s="777">
        <f>+'2.2'!K22</f>
        <v>1538.672</v>
      </c>
      <c r="P63" s="538">
        <f>+'2.2'!L22</f>
        <v>2.7290000000000001</v>
      </c>
      <c r="Q63" s="538"/>
      <c r="R63" s="538"/>
      <c r="S63" s="538">
        <f t="shared" si="0"/>
        <v>1541.4010000000001</v>
      </c>
    </row>
    <row r="64" spans="14:19">
      <c r="N64" s="670" t="s">
        <v>2</v>
      </c>
      <c r="O64" s="777">
        <f>+'2.2'!K12</f>
        <v>199.73699999999994</v>
      </c>
      <c r="P64" s="538">
        <f>+'2.2'!L12</f>
        <v>774.25800000000038</v>
      </c>
      <c r="Q64" s="538">
        <f>+'2.2'!M12</f>
        <v>44</v>
      </c>
      <c r="R64" s="538"/>
      <c r="S64" s="538">
        <f t="shared" si="0"/>
        <v>1017.9950000000003</v>
      </c>
    </row>
    <row r="65" spans="14:19">
      <c r="N65" s="670" t="s">
        <v>39</v>
      </c>
      <c r="O65" s="777"/>
      <c r="P65" s="538">
        <f>+'2.2'!L18</f>
        <v>611.35399999999993</v>
      </c>
      <c r="Q65" s="538"/>
      <c r="R65" s="538"/>
      <c r="S65" s="538">
        <f t="shared" si="0"/>
        <v>611.35399999999993</v>
      </c>
    </row>
    <row r="66" spans="14:19">
      <c r="N66" s="670" t="s">
        <v>17</v>
      </c>
      <c r="O66" s="777">
        <f>+'2.2'!K44</f>
        <v>41.915999999999997</v>
      </c>
      <c r="P66" s="538">
        <f>+'2.2'!L44</f>
        <v>498.22200000000015</v>
      </c>
      <c r="Q66" s="538"/>
      <c r="R66" s="538">
        <f>+'2.2'!N44</f>
        <v>30</v>
      </c>
      <c r="S66" s="538">
        <f t="shared" si="0"/>
        <v>570.13800000000015</v>
      </c>
    </row>
    <row r="67" spans="14:19">
      <c r="N67" s="670" t="s">
        <v>56</v>
      </c>
      <c r="O67" s="777">
        <f>O68-SUM(O61:O66)</f>
        <v>2356.8439999999996</v>
      </c>
      <c r="P67" s="538">
        <f>P68-SUM(P61:P66)</f>
        <v>1909.4119999999994</v>
      </c>
      <c r="Q67" s="538">
        <f>Q68-SUM(Q61:Q66)</f>
        <v>20.009000000000015</v>
      </c>
      <c r="R67" s="538">
        <f>R68-SUM(R61:R66)</f>
        <v>342.25</v>
      </c>
      <c r="S67" s="538">
        <f>S68-SUM(S61:S66)</f>
        <v>4628.5149999999994</v>
      </c>
    </row>
    <row r="68" spans="14:19">
      <c r="N68" s="670" t="s">
        <v>62</v>
      </c>
      <c r="O68" s="777">
        <f>+'2.2'!K56</f>
        <v>5397.2049999999999</v>
      </c>
      <c r="P68" s="538">
        <f>+'2.2'!L56</f>
        <v>9064.3510000000006</v>
      </c>
      <c r="Q68" s="538">
        <f>+'2.2'!M56</f>
        <v>289.03399999999999</v>
      </c>
      <c r="R68" s="538">
        <f>+'2.2'!N56</f>
        <v>372.25</v>
      </c>
      <c r="S68" s="538">
        <f>+'2.2'!O56</f>
        <v>15122.84</v>
      </c>
    </row>
  </sheetData>
  <printOptions horizontalCentered="1"/>
  <pageMargins left="0.78740157480314965" right="0.78740157480314965" top="0.78740157480314965" bottom="0.59055118110236227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B104"/>
  <sheetViews>
    <sheetView view="pageBreakPreview" zoomScale="90" zoomScaleNormal="80" zoomScaleSheetLayoutView="90" workbookViewId="0">
      <selection activeCell="S31" sqref="S31"/>
    </sheetView>
  </sheetViews>
  <sheetFormatPr baseColWidth="10" defaultColWidth="11.42578125" defaultRowHeight="12.75"/>
  <cols>
    <col min="1" max="1" width="2.85546875" style="232" customWidth="1"/>
    <col min="2" max="2" width="19" style="232" customWidth="1"/>
    <col min="3" max="3" width="13.5703125" style="232" customWidth="1"/>
    <col min="4" max="4" width="11.5703125" style="232" customWidth="1"/>
    <col min="5" max="5" width="10.140625" style="232" customWidth="1"/>
    <col min="6" max="6" width="13.42578125" style="232" bestFit="1" customWidth="1"/>
    <col min="7" max="7" width="12" style="232" customWidth="1"/>
    <col min="8" max="8" width="14.28515625" style="232" customWidth="1"/>
    <col min="9" max="9" width="10.85546875" style="232" customWidth="1"/>
    <col min="10" max="10" width="11.28515625" style="232" customWidth="1"/>
    <col min="11" max="11" width="12.85546875" style="232" customWidth="1"/>
    <col min="12" max="13" width="11.7109375" style="232" customWidth="1"/>
    <col min="14" max="14" width="10.42578125" style="232" customWidth="1"/>
    <col min="15" max="15" width="15.140625" style="232" customWidth="1"/>
    <col min="16" max="17" width="5.7109375" style="232" customWidth="1"/>
    <col min="18" max="18" width="18.7109375" style="390" bestFit="1" customWidth="1"/>
    <col min="19" max="19" width="26.7109375" style="390" bestFit="1" customWidth="1"/>
    <col min="20" max="20" width="11.5703125" style="390" bestFit="1" customWidth="1"/>
    <col min="21" max="21" width="10.28515625" style="390" bestFit="1" customWidth="1"/>
    <col min="22" max="22" width="9.7109375" style="390" bestFit="1" customWidth="1"/>
    <col min="23" max="23" width="15.7109375" style="390" bestFit="1" customWidth="1"/>
    <col min="24" max="24" width="11.140625" style="390" bestFit="1" customWidth="1"/>
    <col min="25" max="25" width="15.42578125" style="390" bestFit="1" customWidth="1"/>
    <col min="26" max="26" width="15" style="232" customWidth="1"/>
    <col min="27" max="29" width="13.42578125" style="232" customWidth="1"/>
    <col min="30" max="31" width="13.28515625" style="232" customWidth="1"/>
    <col min="32" max="16384" width="11.42578125" style="232"/>
  </cols>
  <sheetData>
    <row r="1" spans="1:27" ht="18">
      <c r="A1" s="299" t="s">
        <v>2219</v>
      </c>
      <c r="C1" s="234"/>
      <c r="R1" s="534" t="s">
        <v>2309</v>
      </c>
      <c r="S1" s="534"/>
      <c r="T1" s="534"/>
      <c r="U1" s="534"/>
      <c r="V1" s="534"/>
      <c r="W1" s="534"/>
      <c r="X1" s="534"/>
      <c r="Y1" s="534"/>
      <c r="Z1" s="532"/>
      <c r="AA1" s="532"/>
    </row>
    <row r="2" spans="1:27" ht="13.5" thickBot="1">
      <c r="R2" s="534"/>
      <c r="S2" s="534"/>
      <c r="T2" s="534"/>
      <c r="U2" s="534"/>
      <c r="V2" s="534"/>
      <c r="W2" s="534"/>
      <c r="X2" s="534"/>
      <c r="Y2" s="534"/>
      <c r="Z2" s="532"/>
      <c r="AA2" s="532"/>
    </row>
    <row r="3" spans="1:27" ht="18.75" customHeight="1">
      <c r="B3" s="986" t="s">
        <v>37</v>
      </c>
      <c r="C3" s="997" t="s">
        <v>40</v>
      </c>
      <c r="D3" s="998"/>
      <c r="E3" s="998"/>
      <c r="F3" s="998"/>
      <c r="G3" s="999"/>
      <c r="H3" s="1000" t="s">
        <v>41</v>
      </c>
      <c r="I3" s="1001"/>
      <c r="J3" s="1002"/>
      <c r="K3" s="1001" t="s">
        <v>42</v>
      </c>
      <c r="L3" s="1001"/>
      <c r="M3" s="1001"/>
      <c r="N3" s="1003"/>
      <c r="O3" s="983" t="s">
        <v>43</v>
      </c>
      <c r="R3" s="533"/>
      <c r="S3" s="533" t="s">
        <v>1842</v>
      </c>
      <c r="T3" s="533"/>
      <c r="U3" s="533"/>
      <c r="V3" s="533"/>
      <c r="W3" s="533" t="s">
        <v>75</v>
      </c>
      <c r="X3" s="533"/>
      <c r="Y3" s="533" t="s">
        <v>112</v>
      </c>
      <c r="Z3" s="532"/>
      <c r="AA3" s="532"/>
    </row>
    <row r="4" spans="1:27" ht="18.75" customHeight="1">
      <c r="B4" s="987"/>
      <c r="C4" s="989" t="s">
        <v>1697</v>
      </c>
      <c r="D4" s="991" t="s">
        <v>1698</v>
      </c>
      <c r="E4" s="991" t="s">
        <v>1699</v>
      </c>
      <c r="F4" s="993" t="s">
        <v>47</v>
      </c>
      <c r="G4" s="995" t="s">
        <v>89</v>
      </c>
      <c r="H4" s="981" t="s">
        <v>1697</v>
      </c>
      <c r="I4" s="981" t="s">
        <v>1698</v>
      </c>
      <c r="J4" s="977" t="s">
        <v>89</v>
      </c>
      <c r="K4" s="979" t="s">
        <v>1700</v>
      </c>
      <c r="L4" s="981" t="s">
        <v>1701</v>
      </c>
      <c r="M4" s="981" t="s">
        <v>1702</v>
      </c>
      <c r="N4" s="1004" t="s">
        <v>47</v>
      </c>
      <c r="O4" s="984" t="s">
        <v>93</v>
      </c>
      <c r="R4" s="533" t="s">
        <v>1693</v>
      </c>
      <c r="S4" s="533" t="s">
        <v>192</v>
      </c>
      <c r="T4" s="533" t="s">
        <v>167</v>
      </c>
      <c r="U4" s="533" t="s">
        <v>382</v>
      </c>
      <c r="V4" s="533" t="s">
        <v>727</v>
      </c>
      <c r="W4" s="533" t="s">
        <v>192</v>
      </c>
      <c r="X4" s="533" t="s">
        <v>167</v>
      </c>
      <c r="Y4" s="533"/>
      <c r="Z4" s="532"/>
      <c r="AA4" s="532"/>
    </row>
    <row r="5" spans="1:27" ht="18.75" customHeight="1" thickBot="1">
      <c r="B5" s="988"/>
      <c r="C5" s="990"/>
      <c r="D5" s="992"/>
      <c r="E5" s="992"/>
      <c r="F5" s="994"/>
      <c r="G5" s="996"/>
      <c r="H5" s="982"/>
      <c r="I5" s="982"/>
      <c r="J5" s="978"/>
      <c r="K5" s="980"/>
      <c r="L5" s="982"/>
      <c r="M5" s="982"/>
      <c r="N5" s="1005"/>
      <c r="O5" s="985"/>
      <c r="R5" s="670" t="s">
        <v>0</v>
      </c>
      <c r="S5" s="671">
        <v>10.069999999999999</v>
      </c>
      <c r="T5" s="671">
        <v>6.3</v>
      </c>
      <c r="U5" s="671"/>
      <c r="V5" s="671"/>
      <c r="W5" s="671"/>
      <c r="X5" s="671">
        <v>2.0949999999999998</v>
      </c>
      <c r="Y5" s="671">
        <v>18.464999999999996</v>
      </c>
      <c r="Z5" s="532"/>
      <c r="AA5" s="532"/>
    </row>
    <row r="6" spans="1:27" ht="18.75" customHeight="1">
      <c r="B6" s="262" t="s">
        <v>0</v>
      </c>
      <c r="C6" s="300">
        <f>+S5</f>
        <v>10.069999999999999</v>
      </c>
      <c r="D6" s="286">
        <f>+T5</f>
        <v>6.3</v>
      </c>
      <c r="E6" s="286"/>
      <c r="F6" s="285"/>
      <c r="G6" s="306">
        <f>SUM(C6:F6)</f>
        <v>16.369999999999997</v>
      </c>
      <c r="H6" s="284"/>
      <c r="I6" s="318">
        <f>+X5</f>
        <v>2.0949999999999998</v>
      </c>
      <c r="J6" s="313">
        <f>SUM(H6:I6)</f>
        <v>2.0949999999999998</v>
      </c>
      <c r="K6" s="322">
        <f>+C6+H6</f>
        <v>10.069999999999999</v>
      </c>
      <c r="L6" s="323">
        <f>+D6+I6</f>
        <v>8.3949999999999996</v>
      </c>
      <c r="M6" s="323"/>
      <c r="N6" s="324"/>
      <c r="O6" s="287">
        <f>SUM(K6:N6)</f>
        <v>18.464999999999996</v>
      </c>
      <c r="P6" s="238"/>
      <c r="R6" s="670" t="s">
        <v>1</v>
      </c>
      <c r="S6" s="671">
        <v>413.86599999999999</v>
      </c>
      <c r="T6" s="671">
        <v>7.84</v>
      </c>
      <c r="U6" s="671"/>
      <c r="V6" s="671"/>
      <c r="W6" s="671">
        <v>1.8199999999999998</v>
      </c>
      <c r="X6" s="671">
        <v>75.110000000000028</v>
      </c>
      <c r="Y6" s="671">
        <v>498.63599999999997</v>
      </c>
      <c r="Z6" s="532"/>
      <c r="AA6" s="532"/>
    </row>
    <row r="7" spans="1:27" ht="18.75" customHeight="1">
      <c r="B7" s="263"/>
      <c r="C7" s="301">
        <f>+C6/G6</f>
        <v>0.61514966401954796</v>
      </c>
      <c r="D7" s="291">
        <f>+D6/G6</f>
        <v>0.3848503359804521</v>
      </c>
      <c r="E7" s="291"/>
      <c r="F7" s="311"/>
      <c r="G7" s="307">
        <f>+G6/O6</f>
        <v>0.88654210668832933</v>
      </c>
      <c r="H7" s="288"/>
      <c r="I7" s="289">
        <f>+I6/J6</f>
        <v>1</v>
      </c>
      <c r="J7" s="314">
        <f>+J6/O6</f>
        <v>0.11345789331167073</v>
      </c>
      <c r="K7" s="325">
        <f>+K6/O6</f>
        <v>0.54535607906850803</v>
      </c>
      <c r="L7" s="326">
        <f>+L6/O6</f>
        <v>0.45464392093149208</v>
      </c>
      <c r="M7" s="327"/>
      <c r="N7" s="328"/>
      <c r="O7" s="292">
        <f>+O6/O$56</f>
        <v>1.2841739535569671E-3</v>
      </c>
      <c r="P7" s="257"/>
      <c r="R7" s="670" t="s">
        <v>24</v>
      </c>
      <c r="S7" s="671">
        <v>7.6199999999999992</v>
      </c>
      <c r="T7" s="671"/>
      <c r="U7" s="671"/>
      <c r="V7" s="671"/>
      <c r="W7" s="671"/>
      <c r="X7" s="671">
        <v>5</v>
      </c>
      <c r="Y7" s="671">
        <v>12.62</v>
      </c>
      <c r="Z7" s="532"/>
      <c r="AA7" s="532"/>
    </row>
    <row r="8" spans="1:27" ht="18.75" customHeight="1">
      <c r="B8" s="262" t="s">
        <v>1</v>
      </c>
      <c r="C8" s="300">
        <f>+S6</f>
        <v>413.86599999999999</v>
      </c>
      <c r="D8" s="286">
        <f>+T6</f>
        <v>7.84</v>
      </c>
      <c r="E8" s="286"/>
      <c r="F8" s="285"/>
      <c r="G8" s="306">
        <f>SUM(C8:F8)</f>
        <v>421.70599999999996</v>
      </c>
      <c r="H8" s="319">
        <f>+W6</f>
        <v>1.8199999999999998</v>
      </c>
      <c r="I8" s="320">
        <f>+X6</f>
        <v>75.110000000000028</v>
      </c>
      <c r="J8" s="313">
        <f>SUM(H8:I8)</f>
        <v>76.930000000000021</v>
      </c>
      <c r="K8" s="322">
        <f>+C8+H8</f>
        <v>415.68599999999998</v>
      </c>
      <c r="L8" s="323">
        <f>+D8+I8</f>
        <v>82.950000000000031</v>
      </c>
      <c r="M8" s="323"/>
      <c r="N8" s="324"/>
      <c r="O8" s="287">
        <f>SUM(K8:N8)</f>
        <v>498.63600000000002</v>
      </c>
      <c r="P8" s="257"/>
      <c r="R8" s="670" t="s">
        <v>2</v>
      </c>
      <c r="S8" s="671">
        <v>189.39500000000001</v>
      </c>
      <c r="T8" s="671">
        <v>787.72000000000025</v>
      </c>
      <c r="U8" s="671">
        <v>40</v>
      </c>
      <c r="V8" s="671"/>
      <c r="W8" s="671">
        <v>3.96</v>
      </c>
      <c r="X8" s="671">
        <v>52.67199999999999</v>
      </c>
      <c r="Y8" s="671">
        <v>1073.7470000000003</v>
      </c>
      <c r="Z8" s="532"/>
      <c r="AA8" s="532"/>
    </row>
    <row r="9" spans="1:27" ht="18.75" customHeight="1">
      <c r="B9" s="263"/>
      <c r="C9" s="301">
        <f>+C8/G8</f>
        <v>0.98140884881884538</v>
      </c>
      <c r="D9" s="291">
        <f>+D8/G8</f>
        <v>1.8591151181154644E-2</v>
      </c>
      <c r="E9" s="291"/>
      <c r="F9" s="311"/>
      <c r="G9" s="307">
        <f>+G8/O8</f>
        <v>0.84571912176417252</v>
      </c>
      <c r="H9" s="290">
        <f>+H8/J8</f>
        <v>2.3657870791628746E-2</v>
      </c>
      <c r="I9" s="289">
        <f>+I8/J8</f>
        <v>0.97634212920837138</v>
      </c>
      <c r="J9" s="314">
        <f>+J8/O8</f>
        <v>0.15428087823582737</v>
      </c>
      <c r="K9" s="325">
        <f>+K8/O8</f>
        <v>0.83364618679758373</v>
      </c>
      <c r="L9" s="326">
        <f>+L8/O8</f>
        <v>0.16635381320241624</v>
      </c>
      <c r="M9" s="326"/>
      <c r="N9" s="328"/>
      <c r="O9" s="292">
        <f>+O8/O$56</f>
        <v>3.4678330003023665E-2</v>
      </c>
      <c r="P9" s="257"/>
      <c r="R9" s="670" t="s">
        <v>3</v>
      </c>
      <c r="S9" s="671">
        <v>2.9849999999999999</v>
      </c>
      <c r="T9" s="671">
        <v>0.4</v>
      </c>
      <c r="U9" s="671"/>
      <c r="V9" s="671"/>
      <c r="W9" s="671"/>
      <c r="X9" s="671">
        <v>4.2</v>
      </c>
      <c r="Y9" s="671">
        <v>7.585</v>
      </c>
      <c r="Z9" s="532"/>
      <c r="AA9" s="532"/>
    </row>
    <row r="10" spans="1:27" ht="18.75" customHeight="1">
      <c r="B10" s="262" t="s">
        <v>24</v>
      </c>
      <c r="C10" s="300">
        <f>+S7</f>
        <v>7.6199999999999992</v>
      </c>
      <c r="D10" s="286"/>
      <c r="E10" s="286"/>
      <c r="F10" s="285"/>
      <c r="G10" s="306">
        <f>SUM(C10:F10)</f>
        <v>7.6199999999999992</v>
      </c>
      <c r="H10" s="319"/>
      <c r="I10" s="320">
        <f>+X7</f>
        <v>5</v>
      </c>
      <c r="J10" s="313">
        <f>SUM(H10:I10)</f>
        <v>5</v>
      </c>
      <c r="K10" s="322">
        <f>+C10+H10</f>
        <v>7.6199999999999992</v>
      </c>
      <c r="L10" s="323">
        <f>+D10+I10</f>
        <v>5</v>
      </c>
      <c r="M10" s="323"/>
      <c r="N10" s="324"/>
      <c r="O10" s="287">
        <f>SUM(K10:N10)</f>
        <v>12.62</v>
      </c>
      <c r="P10" s="257"/>
      <c r="R10" s="670" t="s">
        <v>4</v>
      </c>
      <c r="S10" s="671">
        <v>216.376</v>
      </c>
      <c r="T10" s="671">
        <v>5.1639999999999988</v>
      </c>
      <c r="U10" s="671"/>
      <c r="V10" s="671"/>
      <c r="W10" s="671">
        <v>1.7749999999999997</v>
      </c>
      <c r="X10" s="671">
        <v>31.332000000000001</v>
      </c>
      <c r="Y10" s="671">
        <v>254.64699999999999</v>
      </c>
      <c r="Z10" s="532"/>
      <c r="AA10" s="532"/>
    </row>
    <row r="11" spans="1:27" ht="18.75" customHeight="1">
      <c r="B11" s="263"/>
      <c r="C11" s="301">
        <f>+C10/G10</f>
        <v>1</v>
      </c>
      <c r="D11" s="291"/>
      <c r="E11" s="291"/>
      <c r="F11" s="311"/>
      <c r="G11" s="307">
        <f>+G10/O10</f>
        <v>0.60380348652931848</v>
      </c>
      <c r="H11" s="290"/>
      <c r="I11" s="289">
        <f>+I10/J10</f>
        <v>1</v>
      </c>
      <c r="J11" s="314">
        <f>+J10/O10</f>
        <v>0.39619651347068147</v>
      </c>
      <c r="K11" s="325">
        <f>+K10/O10</f>
        <v>0.60380348652931848</v>
      </c>
      <c r="L11" s="326">
        <f>+L10/O10</f>
        <v>0.39619651347068147</v>
      </c>
      <c r="M11" s="326"/>
      <c r="N11" s="328"/>
      <c r="O11" s="292">
        <f>+O10/O$56</f>
        <v>8.7767534762463726E-4</v>
      </c>
      <c r="P11" s="257"/>
      <c r="R11" s="670" t="s">
        <v>39</v>
      </c>
      <c r="S11" s="671"/>
      <c r="T11" s="671">
        <v>519.31700000000012</v>
      </c>
      <c r="U11" s="671"/>
      <c r="V11" s="671"/>
      <c r="W11" s="671"/>
      <c r="X11" s="671">
        <v>45.6798</v>
      </c>
      <c r="Y11" s="671">
        <v>564.99680000000012</v>
      </c>
      <c r="Z11" s="532"/>
      <c r="AA11" s="532"/>
    </row>
    <row r="12" spans="1:27" ht="18.75" customHeight="1">
      <c r="B12" s="262" t="s">
        <v>2</v>
      </c>
      <c r="C12" s="300">
        <f>+S8</f>
        <v>189.39500000000001</v>
      </c>
      <c r="D12" s="286">
        <f>+T8</f>
        <v>787.72000000000025</v>
      </c>
      <c r="E12" s="286">
        <f>+U8</f>
        <v>40</v>
      </c>
      <c r="F12" s="285"/>
      <c r="G12" s="306">
        <f>SUM(C12:F12)</f>
        <v>1017.1150000000002</v>
      </c>
      <c r="H12" s="319">
        <f>+W8</f>
        <v>3.96</v>
      </c>
      <c r="I12" s="320">
        <f>+X8</f>
        <v>52.67199999999999</v>
      </c>
      <c r="J12" s="313">
        <f>SUM(H12:I12)</f>
        <v>56.631999999999991</v>
      </c>
      <c r="K12" s="322">
        <f>+C12+H12</f>
        <v>193.35500000000002</v>
      </c>
      <c r="L12" s="323">
        <f>+D12+I12</f>
        <v>840.39200000000028</v>
      </c>
      <c r="M12" s="323">
        <f>E12</f>
        <v>40</v>
      </c>
      <c r="N12" s="324"/>
      <c r="O12" s="287">
        <f>SUM(K12:N12)</f>
        <v>1073.7470000000003</v>
      </c>
      <c r="P12" s="257"/>
      <c r="R12" s="670" t="s">
        <v>5</v>
      </c>
      <c r="S12" s="671">
        <v>288.30900000000003</v>
      </c>
      <c r="T12" s="671">
        <v>11.45</v>
      </c>
      <c r="U12" s="671"/>
      <c r="V12" s="671"/>
      <c r="W12" s="671">
        <v>0.70600000000000007</v>
      </c>
      <c r="X12" s="671">
        <v>51.787999999999997</v>
      </c>
      <c r="Y12" s="671">
        <v>352.25300000000004</v>
      </c>
      <c r="Z12" s="532"/>
      <c r="AA12" s="532"/>
    </row>
    <row r="13" spans="1:27" ht="18.75" customHeight="1">
      <c r="B13" s="263"/>
      <c r="C13" s="301">
        <f>+C12/G12</f>
        <v>0.18620804923730352</v>
      </c>
      <c r="D13" s="291">
        <f>+D12/G12</f>
        <v>0.77446503099452868</v>
      </c>
      <c r="E13" s="291">
        <f>+E12/G12</f>
        <v>3.9326919768167802E-2</v>
      </c>
      <c r="F13" s="311"/>
      <c r="G13" s="307">
        <f>+G12/O12</f>
        <v>0.94725759420049593</v>
      </c>
      <c r="H13" s="290">
        <f>+H12/J12</f>
        <v>6.9925130668173477E-2</v>
      </c>
      <c r="I13" s="289">
        <f>+I12/J12</f>
        <v>0.93007486933182648</v>
      </c>
      <c r="J13" s="314">
        <f>+J12/O12</f>
        <v>5.2742405799503955E-2</v>
      </c>
      <c r="K13" s="325">
        <f>+K12/O12</f>
        <v>0.18007500835857979</v>
      </c>
      <c r="L13" s="326">
        <f>+L12/O12</f>
        <v>0.78267226823450964</v>
      </c>
      <c r="M13" s="326">
        <f>+M12/O12</f>
        <v>3.7252723406910555E-2</v>
      </c>
      <c r="N13" s="328"/>
      <c r="O13" s="292">
        <f>+O12/O$56</f>
        <v>7.4675219610611077E-2</v>
      </c>
      <c r="P13" s="257"/>
      <c r="R13" s="670" t="s">
        <v>6</v>
      </c>
      <c r="S13" s="671">
        <v>1453.8869999999999</v>
      </c>
      <c r="T13" s="671">
        <v>0.1</v>
      </c>
      <c r="U13" s="671"/>
      <c r="V13" s="671"/>
      <c r="W13" s="671">
        <v>5.26</v>
      </c>
      <c r="X13" s="671">
        <v>1.47</v>
      </c>
      <c r="Y13" s="671">
        <v>1460.7169999999999</v>
      </c>
      <c r="Z13" s="532"/>
      <c r="AA13" s="532"/>
    </row>
    <row r="14" spans="1:27" ht="18.75" customHeight="1">
      <c r="B14" s="262" t="s">
        <v>3</v>
      </c>
      <c r="C14" s="300">
        <f>+S9</f>
        <v>2.9849999999999999</v>
      </c>
      <c r="D14" s="286">
        <f>+T9</f>
        <v>0.4</v>
      </c>
      <c r="E14" s="286"/>
      <c r="F14" s="285"/>
      <c r="G14" s="306">
        <f>SUM(C14:F14)</f>
        <v>3.3849999999999998</v>
      </c>
      <c r="H14" s="319"/>
      <c r="I14" s="320">
        <f>+X9</f>
        <v>4.2</v>
      </c>
      <c r="J14" s="313">
        <f>SUM(H14:I14)</f>
        <v>4.2</v>
      </c>
      <c r="K14" s="322">
        <f>+C14+H14</f>
        <v>2.9849999999999999</v>
      </c>
      <c r="L14" s="323">
        <f>+D14+I14</f>
        <v>4.6000000000000005</v>
      </c>
      <c r="M14" s="323"/>
      <c r="N14" s="324"/>
      <c r="O14" s="287">
        <f>SUM(K14:N14)</f>
        <v>7.5850000000000009</v>
      </c>
      <c r="P14" s="257"/>
      <c r="R14" s="670" t="s">
        <v>69</v>
      </c>
      <c r="S14" s="671">
        <v>523.87099999999998</v>
      </c>
      <c r="T14" s="671">
        <v>0.1</v>
      </c>
      <c r="U14" s="671"/>
      <c r="V14" s="671"/>
      <c r="W14" s="671">
        <v>4.3</v>
      </c>
      <c r="X14" s="671">
        <v>3.3450000000000011</v>
      </c>
      <c r="Y14" s="671">
        <v>531.61599999999999</v>
      </c>
      <c r="Z14" s="532"/>
      <c r="AA14" s="532"/>
    </row>
    <row r="15" spans="1:27" ht="18.75" customHeight="1">
      <c r="B15" s="263"/>
      <c r="C15" s="301">
        <f>+C14/G14</f>
        <v>0.88183161004431321</v>
      </c>
      <c r="D15" s="291">
        <f>+D14/G14</f>
        <v>0.11816838995568686</v>
      </c>
      <c r="E15" s="291"/>
      <c r="F15" s="311"/>
      <c r="G15" s="307">
        <f>+G14/O14</f>
        <v>0.44627554383651935</v>
      </c>
      <c r="H15" s="290"/>
      <c r="I15" s="289">
        <f>+I14/J14</f>
        <v>1</v>
      </c>
      <c r="J15" s="314">
        <f>+J14/O14</f>
        <v>0.55372445616348054</v>
      </c>
      <c r="K15" s="325">
        <f>+K14/O14</f>
        <v>0.39353988134475931</v>
      </c>
      <c r="L15" s="326">
        <f>+L14/O14</f>
        <v>0.60646011865524063</v>
      </c>
      <c r="M15" s="326"/>
      <c r="N15" s="328"/>
      <c r="O15" s="292">
        <f>+O14/O$56</f>
        <v>5.2750931154777142E-4</v>
      </c>
      <c r="P15" s="257"/>
      <c r="R15" s="670" t="s">
        <v>8</v>
      </c>
      <c r="S15" s="671"/>
      <c r="T15" s="671">
        <v>120.57199999999999</v>
      </c>
      <c r="U15" s="671"/>
      <c r="V15" s="671">
        <v>262</v>
      </c>
      <c r="W15" s="671"/>
      <c r="X15" s="671">
        <v>64.470999999999989</v>
      </c>
      <c r="Y15" s="671">
        <v>447.04300000000001</v>
      </c>
      <c r="Z15" s="532"/>
      <c r="AA15" s="532"/>
    </row>
    <row r="16" spans="1:27" ht="18.75" customHeight="1">
      <c r="B16" s="262" t="s">
        <v>4</v>
      </c>
      <c r="C16" s="300">
        <f>+S10</f>
        <v>216.376</v>
      </c>
      <c r="D16" s="286">
        <f>+T10</f>
        <v>5.1639999999999988</v>
      </c>
      <c r="E16" s="286"/>
      <c r="F16" s="285"/>
      <c r="G16" s="306">
        <f>SUM(C16:F16)</f>
        <v>221.54</v>
      </c>
      <c r="H16" s="319">
        <f>+W10</f>
        <v>1.7749999999999997</v>
      </c>
      <c r="I16" s="320">
        <f>+X10</f>
        <v>31.332000000000001</v>
      </c>
      <c r="J16" s="313">
        <f>SUM(H16:I16)</f>
        <v>33.106999999999999</v>
      </c>
      <c r="K16" s="322">
        <f>+C16+H16</f>
        <v>218.15100000000001</v>
      </c>
      <c r="L16" s="323">
        <f>+D16+I16</f>
        <v>36.496000000000002</v>
      </c>
      <c r="M16" s="323"/>
      <c r="N16" s="324"/>
      <c r="O16" s="287">
        <f>SUM(K16:N16)</f>
        <v>254.64700000000002</v>
      </c>
      <c r="P16" s="257"/>
      <c r="R16" s="670" t="s">
        <v>55</v>
      </c>
      <c r="S16" s="671">
        <v>479.49399999999991</v>
      </c>
      <c r="T16" s="671">
        <v>1.55</v>
      </c>
      <c r="U16" s="671"/>
      <c r="V16" s="671"/>
      <c r="W16" s="671">
        <v>36.200000000000003</v>
      </c>
      <c r="X16" s="671">
        <v>19.612999999999996</v>
      </c>
      <c r="Y16" s="671">
        <v>536.85699999999986</v>
      </c>
      <c r="Z16" s="532"/>
      <c r="AA16" s="532"/>
    </row>
    <row r="17" spans="2:27" ht="18.75" customHeight="1">
      <c r="B17" s="263"/>
      <c r="C17" s="301">
        <f>+C16/G16</f>
        <v>0.97669043964972468</v>
      </c>
      <c r="D17" s="291">
        <f>+D16/G16</f>
        <v>2.330956035027534E-2</v>
      </c>
      <c r="E17" s="291"/>
      <c r="F17" s="311"/>
      <c r="G17" s="307">
        <f>+G16/O16</f>
        <v>0.86998865095602917</v>
      </c>
      <c r="H17" s="290">
        <f>+H16/J16</f>
        <v>5.361403932703053E-2</v>
      </c>
      <c r="I17" s="289">
        <f>+I16/J16</f>
        <v>0.94638596067296954</v>
      </c>
      <c r="J17" s="314">
        <f>+J16/O16</f>
        <v>0.13001134904397066</v>
      </c>
      <c r="K17" s="325">
        <f>+K16/O16</f>
        <v>0.85668003157311889</v>
      </c>
      <c r="L17" s="326">
        <f>+L16/O16</f>
        <v>0.14331996842688113</v>
      </c>
      <c r="M17" s="326"/>
      <c r="N17" s="328"/>
      <c r="O17" s="292">
        <f>+O16/O$56</f>
        <v>1.7709777674054756E-2</v>
      </c>
      <c r="P17" s="257"/>
      <c r="R17" s="670" t="s">
        <v>10</v>
      </c>
      <c r="S17" s="671">
        <v>8.2800000000000011</v>
      </c>
      <c r="T17" s="671">
        <v>0.22</v>
      </c>
      <c r="U17" s="671"/>
      <c r="V17" s="671">
        <v>80.25</v>
      </c>
      <c r="W17" s="671">
        <v>13.63</v>
      </c>
      <c r="X17" s="671">
        <v>136.27300000000005</v>
      </c>
      <c r="Y17" s="671">
        <v>238.65300000000005</v>
      </c>
      <c r="Z17" s="532"/>
      <c r="AA17" s="532"/>
    </row>
    <row r="18" spans="2:27" ht="18.75" customHeight="1">
      <c r="B18" s="262" t="s">
        <v>39</v>
      </c>
      <c r="C18" s="300"/>
      <c r="D18" s="286">
        <f>+T11</f>
        <v>519.31700000000012</v>
      </c>
      <c r="E18" s="286"/>
      <c r="F18" s="285"/>
      <c r="G18" s="306">
        <f>SUM(C18:F18)</f>
        <v>519.31700000000012</v>
      </c>
      <c r="H18" s="319"/>
      <c r="I18" s="320">
        <f>+X11</f>
        <v>45.6798</v>
      </c>
      <c r="J18" s="313">
        <f>SUM(H18:I18)</f>
        <v>45.6798</v>
      </c>
      <c r="K18" s="322"/>
      <c r="L18" s="323">
        <f>+D18+I18</f>
        <v>564.99680000000012</v>
      </c>
      <c r="M18" s="323"/>
      <c r="N18" s="324"/>
      <c r="O18" s="287">
        <f>SUM(K18:N18)</f>
        <v>564.99680000000012</v>
      </c>
      <c r="P18" s="257"/>
      <c r="R18" s="670" t="s">
        <v>11</v>
      </c>
      <c r="S18" s="671">
        <v>1</v>
      </c>
      <c r="T18" s="671">
        <v>405.149</v>
      </c>
      <c r="U18" s="671"/>
      <c r="V18" s="671"/>
      <c r="W18" s="671"/>
      <c r="X18" s="671">
        <v>36.195999999999991</v>
      </c>
      <c r="Y18" s="671">
        <v>442.34499999999997</v>
      </c>
      <c r="Z18" s="532"/>
      <c r="AA18" s="532"/>
    </row>
    <row r="19" spans="2:27" ht="18.75" customHeight="1">
      <c r="B19" s="263"/>
      <c r="C19" s="301"/>
      <c r="D19" s="291">
        <f>+D18/G18</f>
        <v>1</v>
      </c>
      <c r="E19" s="291"/>
      <c r="F19" s="311"/>
      <c r="G19" s="307">
        <f>+G18/O18</f>
        <v>0.91915033855059003</v>
      </c>
      <c r="H19" s="290"/>
      <c r="I19" s="289">
        <f>+I18/J18</f>
        <v>1</v>
      </c>
      <c r="J19" s="314">
        <f>+J18/O18</f>
        <v>8.0849661449409957E-2</v>
      </c>
      <c r="K19" s="325"/>
      <c r="L19" s="326">
        <f>+L18/O18</f>
        <v>1</v>
      </c>
      <c r="M19" s="326"/>
      <c r="N19" s="328"/>
      <c r="O19" s="292">
        <f>+O18/O$56</f>
        <v>3.92934835853255E-2</v>
      </c>
      <c r="P19" s="257"/>
      <c r="R19" s="670" t="s">
        <v>12</v>
      </c>
      <c r="S19" s="671">
        <v>1237.3360000000002</v>
      </c>
      <c r="T19" s="671">
        <v>3295.0809999999992</v>
      </c>
      <c r="U19" s="671"/>
      <c r="V19" s="671"/>
      <c r="W19" s="671">
        <v>30.213000000000001</v>
      </c>
      <c r="X19" s="671">
        <v>256.17129999999997</v>
      </c>
      <c r="Y19" s="671">
        <v>4818.8012999999992</v>
      </c>
      <c r="Z19" s="532"/>
      <c r="AA19" s="532"/>
    </row>
    <row r="20" spans="2:27" ht="18.75" customHeight="1">
      <c r="B20" s="262" t="s">
        <v>5</v>
      </c>
      <c r="C20" s="300">
        <f>+S12</f>
        <v>288.30900000000003</v>
      </c>
      <c r="D20" s="286">
        <f>+T12</f>
        <v>11.45</v>
      </c>
      <c r="E20" s="286"/>
      <c r="F20" s="285"/>
      <c r="G20" s="306">
        <f>SUM(C20:F20)</f>
        <v>299.75900000000001</v>
      </c>
      <c r="H20" s="319">
        <f>+W12</f>
        <v>0.70600000000000007</v>
      </c>
      <c r="I20" s="320">
        <f>+X12</f>
        <v>51.787999999999997</v>
      </c>
      <c r="J20" s="313">
        <f>SUM(H20:I20)</f>
        <v>52.494</v>
      </c>
      <c r="K20" s="322">
        <f>+C20+H20</f>
        <v>289.01500000000004</v>
      </c>
      <c r="L20" s="323">
        <f>+D20+I20</f>
        <v>63.238</v>
      </c>
      <c r="M20" s="323"/>
      <c r="N20" s="324"/>
      <c r="O20" s="287">
        <f>SUM(K20:N20)</f>
        <v>352.25300000000004</v>
      </c>
      <c r="P20" s="257"/>
      <c r="R20" s="670" t="s">
        <v>13</v>
      </c>
      <c r="S20" s="671"/>
      <c r="T20" s="671">
        <v>150.91899999999993</v>
      </c>
      <c r="U20" s="671"/>
      <c r="V20" s="671"/>
      <c r="W20" s="671"/>
      <c r="X20" s="671">
        <v>178.44500000000002</v>
      </c>
      <c r="Y20" s="671">
        <v>329.36399999999992</v>
      </c>
      <c r="Z20" s="532"/>
      <c r="AA20" s="532"/>
    </row>
    <row r="21" spans="2:27" ht="18.75" customHeight="1">
      <c r="B21" s="263"/>
      <c r="C21" s="301">
        <f>+C20/G20</f>
        <v>0.96180264812732896</v>
      </c>
      <c r="D21" s="291"/>
      <c r="E21" s="291"/>
      <c r="F21" s="311"/>
      <c r="G21" s="307">
        <f>+G20/O20</f>
        <v>0.85097642887356528</v>
      </c>
      <c r="H21" s="290">
        <f>+H20/J20</f>
        <v>1.3449156094029795E-2</v>
      </c>
      <c r="I21" s="289">
        <f>+I20/J20</f>
        <v>0.98655084390597014</v>
      </c>
      <c r="J21" s="314">
        <f>+J20/O20</f>
        <v>0.14902357112643466</v>
      </c>
      <c r="K21" s="325">
        <f>+K20/O20</f>
        <v>0.82047562405430186</v>
      </c>
      <c r="L21" s="326">
        <f>+L20/O20</f>
        <v>0.17952437594569809</v>
      </c>
      <c r="M21" s="326"/>
      <c r="N21" s="328"/>
      <c r="O21" s="292">
        <f>+O20/O$56</f>
        <v>2.4497921888020715E-2</v>
      </c>
      <c r="P21" s="257"/>
      <c r="R21" s="670" t="s">
        <v>14</v>
      </c>
      <c r="S21" s="671"/>
      <c r="T21" s="671">
        <v>20.514999999999997</v>
      </c>
      <c r="U21" s="671"/>
      <c r="V21" s="671"/>
      <c r="W21" s="671"/>
      <c r="X21" s="671"/>
      <c r="Y21" s="671">
        <v>20.514999999999997</v>
      </c>
      <c r="Z21" s="532"/>
      <c r="AA21" s="532"/>
    </row>
    <row r="22" spans="2:27" ht="18.75" customHeight="1">
      <c r="B22" s="262" t="s">
        <v>6</v>
      </c>
      <c r="C22" s="300">
        <f>+S13</f>
        <v>1453.8869999999999</v>
      </c>
      <c r="D22" s="286">
        <f>+T13</f>
        <v>0.1</v>
      </c>
      <c r="E22" s="286"/>
      <c r="F22" s="285"/>
      <c r="G22" s="306">
        <f>SUM(C22:F22)</f>
        <v>1453.9869999999999</v>
      </c>
      <c r="H22" s="319">
        <f>+W13</f>
        <v>5.26</v>
      </c>
      <c r="I22" s="320">
        <f>+X13</f>
        <v>1.47</v>
      </c>
      <c r="J22" s="313">
        <f>SUM(H22:I22)</f>
        <v>6.7299999999999995</v>
      </c>
      <c r="K22" s="322">
        <f>+C22+H22</f>
        <v>1459.1469999999999</v>
      </c>
      <c r="L22" s="323">
        <f>+D22+I22</f>
        <v>1.57</v>
      </c>
      <c r="M22" s="323"/>
      <c r="N22" s="324"/>
      <c r="O22" s="287">
        <f>SUM(K22:N22)</f>
        <v>1460.7169999999999</v>
      </c>
      <c r="P22" s="257"/>
      <c r="R22" s="670" t="s">
        <v>15</v>
      </c>
      <c r="S22" s="671">
        <v>0.47</v>
      </c>
      <c r="T22" s="671">
        <v>1258.8899999999999</v>
      </c>
      <c r="U22" s="671">
        <v>225.02500000000001</v>
      </c>
      <c r="V22" s="671"/>
      <c r="W22" s="671">
        <v>6.5039999999999996</v>
      </c>
      <c r="X22" s="671">
        <v>23.995000000000001</v>
      </c>
      <c r="Y22" s="671">
        <v>1514.8839999999998</v>
      </c>
      <c r="Z22" s="532"/>
      <c r="AA22" s="532"/>
    </row>
    <row r="23" spans="2:27" ht="18.75" customHeight="1">
      <c r="B23" s="263"/>
      <c r="C23" s="301">
        <f>+C22/G22</f>
        <v>0.99993122359415876</v>
      </c>
      <c r="D23" s="291">
        <f>+D22/G22</f>
        <v>6.8776405841317712E-5</v>
      </c>
      <c r="E23" s="291"/>
      <c r="F23" s="311"/>
      <c r="G23" s="307">
        <f>+G22/O22</f>
        <v>0.9953926735979659</v>
      </c>
      <c r="H23" s="290">
        <f>+H22/J22</f>
        <v>0.78157503714710252</v>
      </c>
      <c r="I23" s="289">
        <f>+I22/J22</f>
        <v>0.21842496285289748</v>
      </c>
      <c r="J23" s="314">
        <f>+J22/O22</f>
        <v>4.6073264020340694E-3</v>
      </c>
      <c r="K23" s="325">
        <f>+K22/O22</f>
        <v>0.99892518537129371</v>
      </c>
      <c r="L23" s="326">
        <f>+L22/O22</f>
        <v>1.0748146287063135E-3</v>
      </c>
      <c r="M23" s="326"/>
      <c r="N23" s="328"/>
      <c r="O23" s="292">
        <f>+O22/O$56</f>
        <v>0.10158758326118995</v>
      </c>
      <c r="P23" s="257"/>
      <c r="R23" s="670" t="s">
        <v>16</v>
      </c>
      <c r="S23" s="671">
        <v>137.512</v>
      </c>
      <c r="T23" s="671">
        <v>1.6</v>
      </c>
      <c r="U23" s="671"/>
      <c r="V23" s="671"/>
      <c r="W23" s="671">
        <v>14.011999999999999</v>
      </c>
      <c r="X23" s="671">
        <v>9.0300000000000011</v>
      </c>
      <c r="Y23" s="671">
        <v>162.154</v>
      </c>
      <c r="Z23" s="532"/>
      <c r="AA23" s="532"/>
    </row>
    <row r="24" spans="2:27" ht="18.75" customHeight="1">
      <c r="B24" s="262" t="s">
        <v>7</v>
      </c>
      <c r="C24" s="300">
        <f>+S14</f>
        <v>523.87099999999998</v>
      </c>
      <c r="D24" s="286">
        <f>+T14</f>
        <v>0.1</v>
      </c>
      <c r="E24" s="286"/>
      <c r="F24" s="285"/>
      <c r="G24" s="306">
        <f>SUM(C24:F24)</f>
        <v>523.971</v>
      </c>
      <c r="H24" s="319">
        <f>+W14</f>
        <v>4.3</v>
      </c>
      <c r="I24" s="320">
        <f>+X14</f>
        <v>3.3450000000000011</v>
      </c>
      <c r="J24" s="313">
        <f>SUM(H24:I24)</f>
        <v>7.6450000000000014</v>
      </c>
      <c r="K24" s="322">
        <f>+C24+H24</f>
        <v>528.17099999999994</v>
      </c>
      <c r="L24" s="323">
        <f>+D24+I24</f>
        <v>3.4450000000000012</v>
      </c>
      <c r="M24" s="323"/>
      <c r="N24" s="324"/>
      <c r="O24" s="287">
        <f>SUM(K24:N24)</f>
        <v>531.61599999999999</v>
      </c>
      <c r="P24" s="257"/>
      <c r="R24" s="670" t="s">
        <v>17</v>
      </c>
      <c r="S24" s="671">
        <v>40.450000000000003</v>
      </c>
      <c r="T24" s="671">
        <v>413.72500000000002</v>
      </c>
      <c r="U24" s="671"/>
      <c r="V24" s="671">
        <v>30</v>
      </c>
      <c r="W24" s="671"/>
      <c r="X24" s="671">
        <v>70.933000000000021</v>
      </c>
      <c r="Y24" s="671">
        <v>555.10800000000006</v>
      </c>
      <c r="Z24" s="532"/>
      <c r="AA24" s="532"/>
    </row>
    <row r="25" spans="2:27" ht="18.75" customHeight="1">
      <c r="B25" s="263"/>
      <c r="C25" s="301">
        <f>+C24/G24</f>
        <v>0.99980914974302004</v>
      </c>
      <c r="D25" s="291">
        <f>+D24/G24</f>
        <v>1.9085025697987103E-4</v>
      </c>
      <c r="E25" s="291"/>
      <c r="F25" s="311"/>
      <c r="G25" s="307">
        <f>+G24/O24</f>
        <v>0.98561931920784929</v>
      </c>
      <c r="H25" s="290">
        <f>+H24/J24</f>
        <v>0.56245912361020267</v>
      </c>
      <c r="I25" s="289">
        <f>+I24/J24</f>
        <v>0.43754087638979733</v>
      </c>
      <c r="J25" s="314">
        <f>+J24/O24</f>
        <v>1.4380680792150729E-2</v>
      </c>
      <c r="K25" s="325">
        <f>+K24/O24</f>
        <v>0.9935197586227652</v>
      </c>
      <c r="L25" s="326">
        <f>+L24/O24</f>
        <v>6.4802413772346978E-3</v>
      </c>
      <c r="M25" s="326"/>
      <c r="N25" s="328"/>
      <c r="O25" s="292">
        <f>+O24/O$56</f>
        <v>3.6971969699114038E-2</v>
      </c>
      <c r="P25" s="257"/>
      <c r="R25" s="670" t="s">
        <v>18</v>
      </c>
      <c r="S25" s="671">
        <v>181.19700000000006</v>
      </c>
      <c r="T25" s="671">
        <v>1.69</v>
      </c>
      <c r="U25" s="671"/>
      <c r="V25" s="671"/>
      <c r="W25" s="671"/>
      <c r="X25" s="671">
        <v>14.966999999999999</v>
      </c>
      <c r="Y25" s="671">
        <v>197.85400000000004</v>
      </c>
      <c r="Z25" s="532"/>
      <c r="AA25" s="532"/>
    </row>
    <row r="26" spans="2:27" ht="18.75" customHeight="1">
      <c r="B26" s="262" t="s">
        <v>8</v>
      </c>
      <c r="C26" s="300"/>
      <c r="D26" s="286">
        <f>+T15</f>
        <v>120.57199999999999</v>
      </c>
      <c r="E26" s="286"/>
      <c r="F26" s="285">
        <f>+V15</f>
        <v>262</v>
      </c>
      <c r="G26" s="306">
        <f>SUM(C26:F26)</f>
        <v>382.572</v>
      </c>
      <c r="H26" s="319"/>
      <c r="I26" s="320">
        <f>+X15</f>
        <v>64.470999999999989</v>
      </c>
      <c r="J26" s="313">
        <f>SUM(H26:I26)</f>
        <v>64.470999999999989</v>
      </c>
      <c r="K26" s="322"/>
      <c r="L26" s="323">
        <f>+D26+I26</f>
        <v>185.04299999999998</v>
      </c>
      <c r="M26" s="323"/>
      <c r="N26" s="324">
        <f>+F26</f>
        <v>262</v>
      </c>
      <c r="O26" s="287">
        <f>SUM(K26:N26)</f>
        <v>447.04300000000001</v>
      </c>
      <c r="P26" s="257"/>
      <c r="R26" s="670" t="s">
        <v>19</v>
      </c>
      <c r="S26" s="671">
        <v>9.33</v>
      </c>
      <c r="T26" s="671">
        <v>15.709999999999994</v>
      </c>
      <c r="U26" s="671"/>
      <c r="V26" s="671"/>
      <c r="W26" s="671"/>
      <c r="X26" s="671">
        <v>1.8</v>
      </c>
      <c r="Y26" s="671">
        <v>26.839999999999993</v>
      </c>
      <c r="Z26" s="532"/>
      <c r="AA26" s="532"/>
    </row>
    <row r="27" spans="2:27" ht="18.75" customHeight="1">
      <c r="B27" s="263"/>
      <c r="C27" s="301"/>
      <c r="D27" s="291">
        <f>+D26/G26</f>
        <v>0.31516159049799775</v>
      </c>
      <c r="E27" s="291"/>
      <c r="F27" s="338">
        <f>+F26/G26</f>
        <v>0.68483840950200225</v>
      </c>
      <c r="G27" s="307">
        <f>+G26/O26</f>
        <v>0.85578344812467699</v>
      </c>
      <c r="H27" s="290"/>
      <c r="I27" s="289">
        <f>+I26/J26</f>
        <v>1</v>
      </c>
      <c r="J27" s="314">
        <f>+J26/O26</f>
        <v>0.14421655187532292</v>
      </c>
      <c r="K27" s="325"/>
      <c r="L27" s="326">
        <f>+L26/O26</f>
        <v>0.41392662450815687</v>
      </c>
      <c r="M27" s="326"/>
      <c r="N27" s="328">
        <f>+N26/O26</f>
        <v>0.58607337549184302</v>
      </c>
      <c r="O27" s="292">
        <f>+O26/O$56</f>
        <v>3.1090223488760758E-2</v>
      </c>
      <c r="P27" s="257"/>
      <c r="R27" s="670" t="s">
        <v>20</v>
      </c>
      <c r="S27" s="671">
        <v>33.993000000000002</v>
      </c>
      <c r="T27" s="671"/>
      <c r="U27" s="671">
        <v>20</v>
      </c>
      <c r="V27" s="671"/>
      <c r="W27" s="671"/>
      <c r="X27" s="671">
        <v>3.0549999999999997</v>
      </c>
      <c r="Y27" s="671">
        <v>57.048000000000002</v>
      </c>
      <c r="Z27" s="532"/>
      <c r="AA27" s="532"/>
    </row>
    <row r="28" spans="2:27" ht="18.75" customHeight="1">
      <c r="B28" s="262" t="s">
        <v>9</v>
      </c>
      <c r="C28" s="300">
        <f>+S16</f>
        <v>479.49399999999991</v>
      </c>
      <c r="D28" s="286">
        <f>+T16</f>
        <v>1.55</v>
      </c>
      <c r="E28" s="286"/>
      <c r="F28" s="285"/>
      <c r="G28" s="306">
        <f>SUM(C28:F28)</f>
        <v>481.04399999999993</v>
      </c>
      <c r="H28" s="319">
        <f>+W16</f>
        <v>36.200000000000003</v>
      </c>
      <c r="I28" s="320">
        <f>+X16</f>
        <v>19.612999999999996</v>
      </c>
      <c r="J28" s="313">
        <f>SUM(H28:I28)</f>
        <v>55.813000000000002</v>
      </c>
      <c r="K28" s="322">
        <f>+C28+H28</f>
        <v>515.69399999999996</v>
      </c>
      <c r="L28" s="323">
        <f>+D28+I28</f>
        <v>21.162999999999997</v>
      </c>
      <c r="M28" s="323"/>
      <c r="N28" s="324"/>
      <c r="O28" s="287">
        <f>SUM(K28:N28)</f>
        <v>536.85699999999997</v>
      </c>
      <c r="P28" s="257"/>
      <c r="R28" s="670" t="s">
        <v>21</v>
      </c>
      <c r="S28" s="671"/>
      <c r="T28" s="671">
        <v>17.753</v>
      </c>
      <c r="U28" s="671"/>
      <c r="V28" s="671"/>
      <c r="W28" s="671"/>
      <c r="X28" s="671">
        <v>7.3379999999999992</v>
      </c>
      <c r="Y28" s="671">
        <v>25.091000000000001</v>
      </c>
      <c r="Z28" s="532"/>
      <c r="AA28" s="532"/>
    </row>
    <row r="29" spans="2:27" ht="18.75" customHeight="1">
      <c r="B29" s="263"/>
      <c r="C29" s="301">
        <f>+C28/G28</f>
        <v>0.99677784152800986</v>
      </c>
      <c r="D29" s="291">
        <f>+D28/G28</f>
        <v>3.2221584719900886E-3</v>
      </c>
      <c r="E29" s="291"/>
      <c r="F29" s="311"/>
      <c r="G29" s="307">
        <f>+G28/O28</f>
        <v>0.89603749229310592</v>
      </c>
      <c r="H29" s="290">
        <f>+H28/J28</f>
        <v>0.64859441348789715</v>
      </c>
      <c r="I29" s="289">
        <f>+I28/J28</f>
        <v>0.35140558651210285</v>
      </c>
      <c r="J29" s="314">
        <f>+J28/O28</f>
        <v>0.10396250770689403</v>
      </c>
      <c r="K29" s="325">
        <f>+K28/O28</f>
        <v>0.96057981920697688</v>
      </c>
      <c r="L29" s="326">
        <f>+L28/O28</f>
        <v>3.9420180793023091E-2</v>
      </c>
      <c r="M29" s="326"/>
      <c r="N29" s="328"/>
      <c r="O29" s="292">
        <f>+O28/O$56</f>
        <v>3.7336462289993655E-2</v>
      </c>
      <c r="P29" s="257"/>
      <c r="R29" s="670" t="s">
        <v>22</v>
      </c>
      <c r="S29" s="671">
        <v>0.83</v>
      </c>
      <c r="T29" s="671">
        <v>223.92699999999999</v>
      </c>
      <c r="U29" s="671">
        <v>8.9999999999999993E-3</v>
      </c>
      <c r="V29" s="671"/>
      <c r="W29" s="671"/>
      <c r="X29" s="671">
        <v>6.2869999999999999</v>
      </c>
      <c r="Y29" s="671">
        <v>231.053</v>
      </c>
      <c r="Z29" s="532"/>
      <c r="AA29" s="532"/>
    </row>
    <row r="30" spans="2:27" ht="18.75" customHeight="1">
      <c r="B30" s="262" t="s">
        <v>10</v>
      </c>
      <c r="C30" s="300">
        <f>+S17</f>
        <v>8.2800000000000011</v>
      </c>
      <c r="D30" s="286">
        <f>+T17</f>
        <v>0.22</v>
      </c>
      <c r="E30" s="286"/>
      <c r="F30" s="285">
        <f>+V17</f>
        <v>80.25</v>
      </c>
      <c r="G30" s="306">
        <f>SUM(C30:F30)</f>
        <v>88.75</v>
      </c>
      <c r="H30" s="319">
        <f>+W17</f>
        <v>13.63</v>
      </c>
      <c r="I30" s="320">
        <f>+X17</f>
        <v>136.27300000000005</v>
      </c>
      <c r="J30" s="313">
        <f>SUM(H30:I30)</f>
        <v>149.90300000000005</v>
      </c>
      <c r="K30" s="322">
        <f>+C30+H30</f>
        <v>21.910000000000004</v>
      </c>
      <c r="L30" s="323">
        <f>+D30+I30</f>
        <v>136.49300000000005</v>
      </c>
      <c r="M30" s="323"/>
      <c r="N30" s="324">
        <f>+F30</f>
        <v>80.25</v>
      </c>
      <c r="O30" s="287">
        <f>SUM(K30:N30)</f>
        <v>238.65300000000005</v>
      </c>
      <c r="P30" s="257"/>
      <c r="R30" s="672" t="s">
        <v>112</v>
      </c>
      <c r="S30" s="673">
        <v>5236.2709999999997</v>
      </c>
      <c r="T30" s="673">
        <v>7265.692</v>
      </c>
      <c r="U30" s="673">
        <v>285.03399999999999</v>
      </c>
      <c r="V30" s="673">
        <v>372.25</v>
      </c>
      <c r="W30" s="673">
        <v>118.38000000000001</v>
      </c>
      <c r="X30" s="673">
        <v>1101.2661000000003</v>
      </c>
      <c r="Y30" s="673">
        <v>14378.893100000001</v>
      </c>
      <c r="Z30" s="532"/>
      <c r="AA30" s="532"/>
    </row>
    <row r="31" spans="2:27" ht="18.75" customHeight="1">
      <c r="B31" s="263"/>
      <c r="C31" s="301">
        <f>+C30/G30</f>
        <v>9.3295774647887339E-2</v>
      </c>
      <c r="D31" s="291">
        <f>+D30/G30</f>
        <v>2.4788732394366198E-3</v>
      </c>
      <c r="E31" s="291"/>
      <c r="F31" s="338">
        <f>+F30/G30</f>
        <v>0.90422535211267607</v>
      </c>
      <c r="G31" s="307">
        <f>+G30/O30</f>
        <v>0.37187883663729338</v>
      </c>
      <c r="H31" s="290">
        <f>+H30/J30</f>
        <v>9.0925465134120045E-2</v>
      </c>
      <c r="I31" s="289">
        <f>+I30/J30</f>
        <v>0.90907453486587997</v>
      </c>
      <c r="J31" s="314">
        <f>+J30/O30</f>
        <v>0.62812116336270662</v>
      </c>
      <c r="K31" s="325">
        <f>+K30/O30</f>
        <v>9.1806933078570144E-2</v>
      </c>
      <c r="L31" s="326">
        <f>+L30/O30</f>
        <v>0.57193079491982091</v>
      </c>
      <c r="M31" s="326"/>
      <c r="N31" s="328">
        <f>+N30/O30</f>
        <v>0.33626227200160896</v>
      </c>
      <c r="O31" s="292">
        <f>+O30/O$56</f>
        <v>1.6597452831748224E-2</v>
      </c>
      <c r="P31" s="257"/>
      <c r="R31" s="532"/>
      <c r="S31" s="532"/>
      <c r="T31" s="532"/>
      <c r="U31" s="532"/>
      <c r="V31" s="532"/>
      <c r="W31" s="532"/>
      <c r="X31" s="534"/>
      <c r="Y31" s="534"/>
      <c r="Z31" s="532"/>
      <c r="AA31" s="532"/>
    </row>
    <row r="32" spans="2:27" ht="18.75" customHeight="1">
      <c r="B32" s="262" t="s">
        <v>11</v>
      </c>
      <c r="C32" s="300">
        <f>+S18</f>
        <v>1</v>
      </c>
      <c r="D32" s="286">
        <f>+T18</f>
        <v>405.149</v>
      </c>
      <c r="E32" s="286"/>
      <c r="F32" s="285"/>
      <c r="G32" s="306">
        <f>SUM(C32:F32)</f>
        <v>406.149</v>
      </c>
      <c r="H32" s="319"/>
      <c r="I32" s="320">
        <f>+X18</f>
        <v>36.195999999999991</v>
      </c>
      <c r="J32" s="313">
        <f>SUM(H32:I32)</f>
        <v>36.195999999999991</v>
      </c>
      <c r="K32" s="322">
        <f>+C32+H32</f>
        <v>1</v>
      </c>
      <c r="L32" s="323">
        <f>+D32+I32</f>
        <v>441.34499999999997</v>
      </c>
      <c r="M32" s="323"/>
      <c r="N32" s="324"/>
      <c r="O32" s="287">
        <f>SUM(K32:N32)</f>
        <v>442.34499999999997</v>
      </c>
      <c r="P32" s="257"/>
      <c r="R32" s="532"/>
      <c r="S32" s="532"/>
      <c r="T32" s="532"/>
      <c r="U32" s="532"/>
      <c r="V32" s="532"/>
      <c r="W32" s="532"/>
      <c r="X32" s="534"/>
      <c r="Y32" s="534"/>
      <c r="Z32" s="532"/>
      <c r="AA32" s="532"/>
    </row>
    <row r="33" spans="2:28" ht="18.75" customHeight="1">
      <c r="B33" s="263"/>
      <c r="C33" s="301"/>
      <c r="D33" s="291">
        <f>+D32/G32</f>
        <v>0.99753784940994561</v>
      </c>
      <c r="E33" s="291"/>
      <c r="F33" s="311"/>
      <c r="G33" s="307">
        <f>+G32/O32</f>
        <v>0.91817246719189782</v>
      </c>
      <c r="H33" s="290"/>
      <c r="I33" s="289">
        <f>+I32/J32</f>
        <v>1</v>
      </c>
      <c r="J33" s="314">
        <f>+J32/O32</f>
        <v>8.182753280810226E-2</v>
      </c>
      <c r="K33" s="325"/>
      <c r="L33" s="326">
        <f>+L32/O32</f>
        <v>0.99773932111813179</v>
      </c>
      <c r="M33" s="326"/>
      <c r="N33" s="328"/>
      <c r="O33" s="292">
        <f>+O32/O$56</f>
        <v>3.0763494583599064E-2</v>
      </c>
      <c r="P33" s="257"/>
      <c r="R33" s="532"/>
      <c r="S33" s="532"/>
      <c r="T33" s="532"/>
      <c r="U33" s="532"/>
      <c r="V33" s="532"/>
      <c r="W33" s="532"/>
      <c r="X33" s="534"/>
      <c r="Y33" s="674"/>
      <c r="Z33" s="676"/>
      <c r="AA33" s="676"/>
      <c r="AB33" s="236"/>
    </row>
    <row r="34" spans="2:28" ht="18.75" customHeight="1">
      <c r="B34" s="262" t="s">
        <v>12</v>
      </c>
      <c r="C34" s="300">
        <f>+S19</f>
        <v>1237.3360000000002</v>
      </c>
      <c r="D34" s="286">
        <f>+T19</f>
        <v>3295.0809999999992</v>
      </c>
      <c r="E34" s="286"/>
      <c r="F34" s="285"/>
      <c r="G34" s="306">
        <f>SUM(C34:F34)</f>
        <v>4532.4169999999995</v>
      </c>
      <c r="H34" s="319">
        <f>+W19</f>
        <v>30.213000000000001</v>
      </c>
      <c r="I34" s="320">
        <f>+X19</f>
        <v>256.17129999999997</v>
      </c>
      <c r="J34" s="313">
        <f>SUM(H34:I34)</f>
        <v>286.3843</v>
      </c>
      <c r="K34" s="322">
        <f>+C34+H34</f>
        <v>1267.5490000000002</v>
      </c>
      <c r="L34" s="323">
        <f>+D34+I34</f>
        <v>3551.2522999999992</v>
      </c>
      <c r="M34" s="323"/>
      <c r="N34" s="324"/>
      <c r="O34" s="287">
        <f>SUM(K34:N34)</f>
        <v>4818.8012999999992</v>
      </c>
      <c r="P34" s="257"/>
      <c r="R34" s="532"/>
      <c r="S34" s="532"/>
      <c r="T34" s="532"/>
      <c r="U34" s="532"/>
      <c r="V34" s="532"/>
      <c r="W34" s="532"/>
      <c r="X34" s="534"/>
      <c r="Y34" s="674"/>
      <c r="Z34" s="676"/>
      <c r="AA34" s="676"/>
      <c r="AB34" s="236"/>
    </row>
    <row r="35" spans="2:28" ht="18.75" customHeight="1">
      <c r="B35" s="263"/>
      <c r="C35" s="301">
        <f>+C34/G34</f>
        <v>0.27299694622096782</v>
      </c>
      <c r="D35" s="291">
        <f>+D34/G34</f>
        <v>0.72700305377903218</v>
      </c>
      <c r="E35" s="291"/>
      <c r="F35" s="311"/>
      <c r="G35" s="307">
        <f>+G34/O34</f>
        <v>0.94056939015103203</v>
      </c>
      <c r="H35" s="290">
        <f>+H34/J34</f>
        <v>0.10549810167666314</v>
      </c>
      <c r="I35" s="289">
        <f>+I34/J34</f>
        <v>0.89450189832333682</v>
      </c>
      <c r="J35" s="314">
        <f>+J34/O34</f>
        <v>5.9430609848968051E-2</v>
      </c>
      <c r="K35" s="325">
        <f>+K34/O34</f>
        <v>0.26304238774070232</v>
      </c>
      <c r="L35" s="326">
        <f>+L34/O34</f>
        <v>0.73695761225929768</v>
      </c>
      <c r="M35" s="326"/>
      <c r="N35" s="328"/>
      <c r="O35" s="292">
        <f>+O34/O$56</f>
        <v>0.33513019858253196</v>
      </c>
      <c r="P35" s="257"/>
      <c r="R35" s="532"/>
      <c r="S35" s="532"/>
      <c r="T35" s="532"/>
      <c r="U35" s="532"/>
      <c r="V35" s="532"/>
      <c r="W35" s="532"/>
      <c r="X35" s="534"/>
      <c r="Y35" s="674"/>
      <c r="Z35" s="676"/>
      <c r="AA35" s="676"/>
      <c r="AB35" s="236"/>
    </row>
    <row r="36" spans="2:28" ht="18.75" customHeight="1">
      <c r="B36" s="262" t="s">
        <v>13</v>
      </c>
      <c r="C36" s="300"/>
      <c r="D36" s="286">
        <f>+T20</f>
        <v>150.91899999999993</v>
      </c>
      <c r="E36" s="286"/>
      <c r="F36" s="285"/>
      <c r="G36" s="306">
        <f>SUM(C36:F36)</f>
        <v>150.91899999999993</v>
      </c>
      <c r="H36" s="319"/>
      <c r="I36" s="320">
        <f>+X20</f>
        <v>178.44500000000002</v>
      </c>
      <c r="J36" s="313">
        <f>SUM(H36:I36)</f>
        <v>178.44500000000002</v>
      </c>
      <c r="K36" s="322"/>
      <c r="L36" s="323">
        <f>+D36+I36</f>
        <v>329.36399999999992</v>
      </c>
      <c r="M36" s="323"/>
      <c r="N36" s="324"/>
      <c r="O36" s="287">
        <f>SUM(K36:N36)</f>
        <v>329.36399999999992</v>
      </c>
      <c r="P36" s="257"/>
      <c r="R36" s="532"/>
      <c r="S36" s="532"/>
      <c r="T36" s="532"/>
      <c r="U36" s="532"/>
      <c r="V36" s="532"/>
      <c r="W36" s="532"/>
      <c r="X36" s="534"/>
      <c r="Y36" s="674"/>
      <c r="Z36" s="676"/>
      <c r="AA36" s="676"/>
      <c r="AB36" s="236"/>
    </row>
    <row r="37" spans="2:28" ht="18.75" customHeight="1">
      <c r="B37" s="263"/>
      <c r="C37" s="301"/>
      <c r="D37" s="291">
        <f>+D36/G36</f>
        <v>1</v>
      </c>
      <c r="E37" s="291"/>
      <c r="F37" s="311"/>
      <c r="G37" s="307">
        <f>+G36/O36</f>
        <v>0.45821340522947246</v>
      </c>
      <c r="H37" s="290"/>
      <c r="I37" s="289">
        <f>+I36/J36</f>
        <v>1</v>
      </c>
      <c r="J37" s="314">
        <f>+J36/O36</f>
        <v>0.5417865947705276</v>
      </c>
      <c r="K37" s="325"/>
      <c r="L37" s="326">
        <f>+L36/O36</f>
        <v>1</v>
      </c>
      <c r="M37" s="326"/>
      <c r="N37" s="328"/>
      <c r="O37" s="292">
        <f>+O36/O$56</f>
        <v>2.290607473811735E-2</v>
      </c>
      <c r="P37" s="257"/>
      <c r="R37" s="232"/>
      <c r="S37" s="232"/>
      <c r="T37" s="232"/>
      <c r="U37" s="232"/>
      <c r="V37" s="232"/>
      <c r="W37" s="232"/>
      <c r="Y37" s="393"/>
      <c r="Z37" s="236"/>
      <c r="AA37" s="236"/>
      <c r="AB37" s="236"/>
    </row>
    <row r="38" spans="2:28" ht="18.75" customHeight="1">
      <c r="B38" s="262" t="s">
        <v>14</v>
      </c>
      <c r="C38" s="300"/>
      <c r="D38" s="286">
        <f>+T21</f>
        <v>20.514999999999997</v>
      </c>
      <c r="E38" s="286"/>
      <c r="F38" s="285"/>
      <c r="G38" s="306">
        <f>SUM(C38:F38)</f>
        <v>20.514999999999997</v>
      </c>
      <c r="H38" s="319"/>
      <c r="I38" s="320"/>
      <c r="J38" s="313"/>
      <c r="K38" s="322"/>
      <c r="L38" s="323">
        <f>+D38+I38</f>
        <v>20.514999999999997</v>
      </c>
      <c r="M38" s="323"/>
      <c r="N38" s="324"/>
      <c r="O38" s="287">
        <f>SUM(K38:N38)</f>
        <v>20.514999999999997</v>
      </c>
      <c r="P38" s="257"/>
      <c r="R38" s="232"/>
      <c r="S38" s="232"/>
      <c r="T38" s="232"/>
      <c r="U38" s="232"/>
      <c r="V38" s="232"/>
      <c r="W38" s="232"/>
      <c r="Y38" s="393"/>
      <c r="Z38" s="236"/>
      <c r="AA38" s="236"/>
      <c r="AB38" s="236"/>
    </row>
    <row r="39" spans="2:28" ht="18.75" customHeight="1">
      <c r="B39" s="263"/>
      <c r="C39" s="301"/>
      <c r="D39" s="291">
        <f>+D38/G38</f>
        <v>1</v>
      </c>
      <c r="E39" s="291"/>
      <c r="F39" s="311"/>
      <c r="G39" s="307">
        <f>+G38/O38</f>
        <v>1</v>
      </c>
      <c r="H39" s="290"/>
      <c r="I39" s="289"/>
      <c r="J39" s="314"/>
      <c r="K39" s="325"/>
      <c r="L39" s="326">
        <f>+L38/O38</f>
        <v>1</v>
      </c>
      <c r="M39" s="326"/>
      <c r="N39" s="328"/>
      <c r="O39" s="292">
        <f>+O38/O$56</f>
        <v>1.4267440377590675E-3</v>
      </c>
      <c r="P39" s="257"/>
      <c r="R39" s="232"/>
      <c r="S39" s="232"/>
      <c r="T39" s="232"/>
      <c r="U39" s="232"/>
      <c r="V39" s="232"/>
      <c r="W39" s="232"/>
      <c r="Y39" s="393"/>
      <c r="Z39" s="236"/>
      <c r="AA39" s="236"/>
      <c r="AB39" s="236"/>
    </row>
    <row r="40" spans="2:28" ht="18.75" customHeight="1">
      <c r="B40" s="262" t="s">
        <v>15</v>
      </c>
      <c r="C40" s="300">
        <f>+S22</f>
        <v>0.47</v>
      </c>
      <c r="D40" s="286">
        <f>+T22</f>
        <v>1258.8899999999999</v>
      </c>
      <c r="E40" s="286">
        <f>+U22</f>
        <v>225.02500000000001</v>
      </c>
      <c r="F40" s="285"/>
      <c r="G40" s="306">
        <f>SUM(C40:F40)</f>
        <v>1484.385</v>
      </c>
      <c r="H40" s="319">
        <f>+W22</f>
        <v>6.5039999999999996</v>
      </c>
      <c r="I40" s="320">
        <f>+X22</f>
        <v>23.995000000000001</v>
      </c>
      <c r="J40" s="313">
        <f>SUM(H40:I40)</f>
        <v>30.499000000000002</v>
      </c>
      <c r="K40" s="322">
        <f>+C40+H40</f>
        <v>6.9739999999999993</v>
      </c>
      <c r="L40" s="323">
        <f>+D40+I40</f>
        <v>1282.8849999999998</v>
      </c>
      <c r="M40" s="323">
        <f>E40</f>
        <v>225.02500000000001</v>
      </c>
      <c r="N40" s="324"/>
      <c r="O40" s="287">
        <f>SUM(K40:N40)</f>
        <v>1514.8839999999998</v>
      </c>
      <c r="P40" s="257"/>
      <c r="R40" s="232"/>
      <c r="S40" s="232"/>
      <c r="T40" s="232"/>
      <c r="U40" s="232"/>
      <c r="V40" s="232"/>
      <c r="W40" s="232"/>
      <c r="Y40" s="393"/>
      <c r="Z40" s="236"/>
      <c r="AA40" s="236"/>
      <c r="AB40" s="236"/>
    </row>
    <row r="41" spans="2:28" ht="18.75" customHeight="1">
      <c r="B41" s="263"/>
      <c r="C41" s="301">
        <f>+C40/G40</f>
        <v>3.1662944586478576E-4</v>
      </c>
      <c r="D41" s="291">
        <f>+D40/G40</f>
        <v>0.84808860235046835</v>
      </c>
      <c r="E41" s="291">
        <f>+E40/G40</f>
        <v>0.15159476820366685</v>
      </c>
      <c r="F41" s="311"/>
      <c r="G41" s="307">
        <f>+G40/O40</f>
        <v>0.97986710533611832</v>
      </c>
      <c r="H41" s="290">
        <f>+H40/J40</f>
        <v>0.21325289353749299</v>
      </c>
      <c r="I41" s="289">
        <f>+I40/J40</f>
        <v>0.7867471064625069</v>
      </c>
      <c r="J41" s="314">
        <f>+J40/O40</f>
        <v>2.0132894663881861E-2</v>
      </c>
      <c r="K41" s="325">
        <f>+K40/O40</f>
        <v>4.6036528209420658E-3</v>
      </c>
      <c r="L41" s="326">
        <f>+L40/O40</f>
        <v>0.84685362047523105</v>
      </c>
      <c r="M41" s="326">
        <f>+M40/O40</f>
        <v>0.14854272670382684</v>
      </c>
      <c r="N41" s="328"/>
      <c r="O41" s="292">
        <f>+O40/O$56</f>
        <v>0.10535470216410467</v>
      </c>
      <c r="P41" s="257"/>
      <c r="R41" s="232"/>
      <c r="S41" s="232"/>
      <c r="T41" s="232"/>
      <c r="U41" s="232"/>
      <c r="V41" s="232"/>
      <c r="W41" s="232"/>
      <c r="Y41" s="393"/>
      <c r="Z41" s="236"/>
      <c r="AA41" s="236"/>
      <c r="AB41" s="236"/>
    </row>
    <row r="42" spans="2:28" ht="18.75" customHeight="1">
      <c r="B42" s="262" t="s">
        <v>16</v>
      </c>
      <c r="C42" s="300">
        <f>+S23</f>
        <v>137.512</v>
      </c>
      <c r="D42" s="286">
        <f>+T23</f>
        <v>1.6</v>
      </c>
      <c r="E42" s="286"/>
      <c r="F42" s="285"/>
      <c r="G42" s="306">
        <f>SUM(C42:F42)</f>
        <v>139.11199999999999</v>
      </c>
      <c r="H42" s="319">
        <f>+W23</f>
        <v>14.011999999999999</v>
      </c>
      <c r="I42" s="320">
        <f>+X23</f>
        <v>9.0300000000000011</v>
      </c>
      <c r="J42" s="313">
        <f>SUM(H42:I42)</f>
        <v>23.042000000000002</v>
      </c>
      <c r="K42" s="322">
        <f>+C42+H42</f>
        <v>151.524</v>
      </c>
      <c r="L42" s="323">
        <f>+D42+I42</f>
        <v>10.63</v>
      </c>
      <c r="M42" s="323"/>
      <c r="N42" s="324"/>
      <c r="O42" s="287">
        <f>SUM(K42:N42)</f>
        <v>162.154</v>
      </c>
      <c r="P42" s="257"/>
      <c r="R42" s="232"/>
      <c r="S42" s="232"/>
      <c r="T42" s="232"/>
      <c r="U42" s="232"/>
      <c r="V42" s="232"/>
      <c r="W42" s="232"/>
      <c r="Y42" s="393"/>
      <c r="Z42" s="236"/>
      <c r="AA42" s="236"/>
      <c r="AB42" s="236"/>
    </row>
    <row r="43" spans="2:28" ht="18.75" customHeight="1">
      <c r="B43" s="263"/>
      <c r="C43" s="301">
        <f>+C42/G42</f>
        <v>0.98849847604807639</v>
      </c>
      <c r="D43" s="291">
        <f>+D42/G42</f>
        <v>1.1501523951923632E-2</v>
      </c>
      <c r="E43" s="291"/>
      <c r="F43" s="311"/>
      <c r="G43" s="307">
        <f>+G42/O42</f>
        <v>0.85790051432588776</v>
      </c>
      <c r="H43" s="290">
        <f>+H42/J42</f>
        <v>0.60810693516187819</v>
      </c>
      <c r="I43" s="289">
        <f>+I42/J42</f>
        <v>0.3918930648381217</v>
      </c>
      <c r="J43" s="314">
        <f>+J42/O42</f>
        <v>0.14209948567411226</v>
      </c>
      <c r="K43" s="325">
        <f>+K42/O42</f>
        <v>0.93444503373336463</v>
      </c>
      <c r="L43" s="326">
        <f>+L42/O42</f>
        <v>6.5554966266635428E-2</v>
      </c>
      <c r="M43" s="326"/>
      <c r="N43" s="328"/>
      <c r="O43" s="292">
        <f>+O42/O$56</f>
        <v>1.1277224114003601E-2</v>
      </c>
      <c r="P43" s="257"/>
      <c r="R43" s="232"/>
      <c r="S43" s="232"/>
      <c r="T43" s="232"/>
      <c r="U43" s="232"/>
      <c r="V43" s="232"/>
      <c r="W43" s="232"/>
      <c r="Y43" s="393"/>
      <c r="Z43" s="236"/>
      <c r="AA43" s="236"/>
      <c r="AB43" s="236"/>
    </row>
    <row r="44" spans="2:28" ht="18.75" customHeight="1">
      <c r="B44" s="262" t="s">
        <v>17</v>
      </c>
      <c r="C44" s="300">
        <f>+S24</f>
        <v>40.450000000000003</v>
      </c>
      <c r="D44" s="286">
        <f>+T24</f>
        <v>413.72500000000002</v>
      </c>
      <c r="E44" s="286"/>
      <c r="F44" s="285">
        <f>+V24</f>
        <v>30</v>
      </c>
      <c r="G44" s="306">
        <f>SUM(C44:F44)</f>
        <v>484.17500000000001</v>
      </c>
      <c r="H44" s="319"/>
      <c r="I44" s="320">
        <f>+X24</f>
        <v>70.933000000000021</v>
      </c>
      <c r="J44" s="313">
        <f>SUM(H44:I44)</f>
        <v>70.933000000000021</v>
      </c>
      <c r="K44" s="322">
        <f>+C44+H44</f>
        <v>40.450000000000003</v>
      </c>
      <c r="L44" s="323">
        <f>+D44+I44</f>
        <v>484.65800000000002</v>
      </c>
      <c r="M44" s="323"/>
      <c r="N44" s="324">
        <f>+F44</f>
        <v>30</v>
      </c>
      <c r="O44" s="287">
        <f>SUM(K44:N44)</f>
        <v>555.10800000000006</v>
      </c>
      <c r="P44" s="257"/>
      <c r="R44" s="232"/>
      <c r="S44" s="232"/>
      <c r="T44" s="232"/>
      <c r="U44" s="232"/>
      <c r="V44" s="232"/>
      <c r="W44" s="232"/>
      <c r="Y44" s="393"/>
      <c r="Z44" s="236"/>
      <c r="AA44" s="236"/>
      <c r="AB44" s="236"/>
    </row>
    <row r="45" spans="2:28" ht="18.75" customHeight="1">
      <c r="B45" s="263"/>
      <c r="C45" s="301">
        <f>+C44/G44</f>
        <v>8.3544173077916048E-2</v>
      </c>
      <c r="D45" s="291">
        <f>+D44/G44</f>
        <v>0.85449475912634898</v>
      </c>
      <c r="E45" s="291"/>
      <c r="F45" s="338">
        <f>+F44/G44</f>
        <v>6.1961067795735014E-2</v>
      </c>
      <c r="G45" s="307">
        <f>+G44/O44</f>
        <v>0.87221765854572431</v>
      </c>
      <c r="H45" s="290"/>
      <c r="I45" s="289">
        <f>+I44/J44</f>
        <v>1</v>
      </c>
      <c r="J45" s="314">
        <f>+J44/O44</f>
        <v>0.12778234145427558</v>
      </c>
      <c r="K45" s="325">
        <f>+K44/O44</f>
        <v>7.2868703027158671E-2</v>
      </c>
      <c r="L45" s="326">
        <f>+L44/O44</f>
        <v>0.87308775949905237</v>
      </c>
      <c r="M45" s="326"/>
      <c r="N45" s="328">
        <f>+N44/O44</f>
        <v>5.4043537473788879E-2</v>
      </c>
      <c r="O45" s="292">
        <f>+O44/O$56</f>
        <v>3.8605753317687577E-2</v>
      </c>
      <c r="P45" s="257"/>
      <c r="R45" s="232"/>
      <c r="S45" s="232"/>
      <c r="T45" s="232"/>
      <c r="U45" s="232"/>
      <c r="V45" s="232"/>
      <c r="W45" s="232"/>
      <c r="Y45" s="393"/>
      <c r="Z45" s="236"/>
      <c r="AA45" s="236"/>
      <c r="AB45" s="236"/>
    </row>
    <row r="46" spans="2:28" ht="18.75" customHeight="1">
      <c r="B46" s="262" t="s">
        <v>18</v>
      </c>
      <c r="C46" s="300">
        <f>+S25</f>
        <v>181.19700000000006</v>
      </c>
      <c r="D46" s="286">
        <f>+T25</f>
        <v>1.69</v>
      </c>
      <c r="E46" s="286"/>
      <c r="F46" s="285"/>
      <c r="G46" s="306">
        <f>SUM(C46:F46)</f>
        <v>182.88700000000006</v>
      </c>
      <c r="H46" s="319"/>
      <c r="I46" s="320">
        <f>+X25</f>
        <v>14.966999999999999</v>
      </c>
      <c r="J46" s="313">
        <f>SUM(H46:I46)</f>
        <v>14.966999999999999</v>
      </c>
      <c r="K46" s="322">
        <f>+C46+H46</f>
        <v>181.19700000000006</v>
      </c>
      <c r="L46" s="323">
        <f>+D46+I46</f>
        <v>16.657</v>
      </c>
      <c r="M46" s="323"/>
      <c r="N46" s="324"/>
      <c r="O46" s="287">
        <f>SUM(K46:N46)</f>
        <v>197.85400000000007</v>
      </c>
      <c r="P46" s="257"/>
      <c r="R46" s="232"/>
      <c r="S46" s="232"/>
      <c r="T46" s="232"/>
      <c r="U46" s="232"/>
      <c r="V46" s="232"/>
      <c r="W46" s="232"/>
      <c r="Z46" s="236"/>
      <c r="AA46" s="236"/>
      <c r="AB46" s="236"/>
    </row>
    <row r="47" spans="2:28" ht="18.75" customHeight="1">
      <c r="B47" s="263"/>
      <c r="C47" s="301">
        <f>+C46/G46</f>
        <v>0.99075932132956412</v>
      </c>
      <c r="D47" s="291">
        <f>+D46/G46</f>
        <v>9.2406786704358392E-3</v>
      </c>
      <c r="E47" s="291"/>
      <c r="F47" s="311"/>
      <c r="G47" s="307">
        <f>+G46/O46</f>
        <v>0.9243533110273231</v>
      </c>
      <c r="H47" s="290"/>
      <c r="I47" s="289">
        <f>+I46/J46</f>
        <v>1</v>
      </c>
      <c r="J47" s="314">
        <f>+J46/O46</f>
        <v>7.564668897267679E-2</v>
      </c>
      <c r="K47" s="325">
        <f>+K46/O46</f>
        <v>0.91581165910216622</v>
      </c>
      <c r="L47" s="326">
        <f>+L46/O46</f>
        <v>8.4188340897833724E-2</v>
      </c>
      <c r="M47" s="326"/>
      <c r="N47" s="328"/>
      <c r="O47" s="292">
        <f>+O46/O$56</f>
        <v>1.376002997059628E-2</v>
      </c>
      <c r="P47" s="257"/>
      <c r="R47" s="232"/>
      <c r="S47" s="232"/>
      <c r="T47" s="232"/>
      <c r="U47" s="232"/>
      <c r="V47" s="232"/>
      <c r="W47" s="232"/>
      <c r="Z47" s="236"/>
      <c r="AA47" s="236"/>
      <c r="AB47" s="236"/>
    </row>
    <row r="48" spans="2:28" ht="18.75" customHeight="1">
      <c r="B48" s="262" t="s">
        <v>19</v>
      </c>
      <c r="C48" s="300">
        <f>+S26</f>
        <v>9.33</v>
      </c>
      <c r="D48" s="286">
        <f>+T26</f>
        <v>15.709999999999994</v>
      </c>
      <c r="E48" s="286"/>
      <c r="F48" s="285"/>
      <c r="G48" s="306">
        <f>SUM(C48:F48)</f>
        <v>25.039999999999992</v>
      </c>
      <c r="H48" s="319"/>
      <c r="I48" s="320">
        <f>+X26</f>
        <v>1.8</v>
      </c>
      <c r="J48" s="313">
        <f>SUM(H48:I48)</f>
        <v>1.8</v>
      </c>
      <c r="K48" s="322">
        <f>+C48+H48</f>
        <v>9.33</v>
      </c>
      <c r="L48" s="323">
        <f>+D48+I48</f>
        <v>17.509999999999994</v>
      </c>
      <c r="M48" s="323"/>
      <c r="N48" s="324"/>
      <c r="O48" s="287">
        <f>SUM(K48:N48)</f>
        <v>26.839999999999996</v>
      </c>
      <c r="P48" s="257"/>
      <c r="R48" s="232"/>
      <c r="S48" s="232"/>
      <c r="T48" s="232"/>
      <c r="U48" s="232"/>
      <c r="V48" s="232"/>
      <c r="W48" s="232"/>
      <c r="Z48" s="236"/>
      <c r="AA48" s="236"/>
      <c r="AB48" s="236"/>
    </row>
    <row r="49" spans="2:28" ht="18.75" customHeight="1">
      <c r="B49" s="263"/>
      <c r="C49" s="301">
        <f>+C48/G48</f>
        <v>0.3726038338658148</v>
      </c>
      <c r="D49" s="291">
        <f>+D48/G48</f>
        <v>0.62739616613418525</v>
      </c>
      <c r="E49" s="291"/>
      <c r="F49" s="311"/>
      <c r="G49" s="307">
        <f>+G48/O48</f>
        <v>0.93293591654247376</v>
      </c>
      <c r="H49" s="290"/>
      <c r="I49" s="289">
        <f>+I48/J48</f>
        <v>1</v>
      </c>
      <c r="J49" s="314">
        <f>+J48/O48</f>
        <v>6.7064083457526097E-2</v>
      </c>
      <c r="K49" s="325">
        <f>+K48/O48</f>
        <v>0.34761549925484359</v>
      </c>
      <c r="L49" s="326">
        <f>+L48/O48</f>
        <v>0.65238450074515641</v>
      </c>
      <c r="M49" s="326"/>
      <c r="N49" s="328"/>
      <c r="O49" s="292">
        <f>+O48/O$56</f>
        <v>1.8666249073094503E-3</v>
      </c>
      <c r="P49" s="257"/>
      <c r="R49" s="232"/>
      <c r="S49" s="232"/>
      <c r="T49" s="232"/>
      <c r="U49" s="232"/>
      <c r="V49" s="232"/>
      <c r="W49" s="232"/>
      <c r="Z49" s="236"/>
      <c r="AA49" s="236"/>
      <c r="AB49" s="236"/>
    </row>
    <row r="50" spans="2:28" ht="18.75" customHeight="1">
      <c r="B50" s="262" t="s">
        <v>20</v>
      </c>
      <c r="C50" s="300">
        <f>+S27</f>
        <v>33.993000000000002</v>
      </c>
      <c r="D50" s="286"/>
      <c r="E50" s="286">
        <f>+U27</f>
        <v>20</v>
      </c>
      <c r="F50" s="285"/>
      <c r="G50" s="306">
        <f>SUM(C50:F50)</f>
        <v>53.993000000000002</v>
      </c>
      <c r="H50" s="319"/>
      <c r="I50" s="320">
        <f>+X27</f>
        <v>3.0549999999999997</v>
      </c>
      <c r="J50" s="313">
        <f>SUM(H50:I50)</f>
        <v>3.0549999999999997</v>
      </c>
      <c r="K50" s="322">
        <f>+C50+H50</f>
        <v>33.993000000000002</v>
      </c>
      <c r="L50" s="323">
        <f>+D50+I50</f>
        <v>3.0549999999999997</v>
      </c>
      <c r="M50" s="323">
        <f>E50</f>
        <v>20</v>
      </c>
      <c r="N50" s="324"/>
      <c r="O50" s="287">
        <f>SUM(K50:N50)</f>
        <v>57.048000000000002</v>
      </c>
      <c r="P50" s="257"/>
      <c r="R50" s="232"/>
      <c r="S50" s="232"/>
      <c r="T50" s="232"/>
      <c r="U50" s="232"/>
      <c r="V50" s="232"/>
      <c r="W50" s="232"/>
      <c r="Z50" s="236"/>
      <c r="AA50" s="236"/>
      <c r="AB50" s="236"/>
    </row>
    <row r="51" spans="2:28" ht="18.75" customHeight="1">
      <c r="B51" s="263"/>
      <c r="C51" s="301">
        <f>+C50/G50</f>
        <v>0.62958161243124111</v>
      </c>
      <c r="D51" s="291"/>
      <c r="E51" s="291">
        <f>+E50/G50</f>
        <v>0.37041838756875889</v>
      </c>
      <c r="F51" s="311"/>
      <c r="G51" s="307">
        <f>+G50/O50</f>
        <v>0.94644860468377512</v>
      </c>
      <c r="H51" s="290"/>
      <c r="I51" s="289">
        <f>+I50/J50</f>
        <v>1</v>
      </c>
      <c r="J51" s="314">
        <f>+J50/O50</f>
        <v>5.355139531622493E-2</v>
      </c>
      <c r="K51" s="325">
        <f>+K50/O50</f>
        <v>0.59586663862010936</v>
      </c>
      <c r="L51" s="326">
        <f>+L50/O50</f>
        <v>5.355139531622493E-2</v>
      </c>
      <c r="M51" s="326">
        <f>+M50/O50</f>
        <v>0.35058196606366565</v>
      </c>
      <c r="N51" s="328"/>
      <c r="O51" s="292">
        <f>+O50/O$56</f>
        <v>3.9674820310055718E-3</v>
      </c>
      <c r="P51" s="257"/>
      <c r="R51" s="232"/>
      <c r="S51" s="232"/>
      <c r="T51" s="232"/>
      <c r="U51" s="232"/>
      <c r="V51" s="232"/>
      <c r="W51" s="232"/>
      <c r="Z51" s="236"/>
      <c r="AA51" s="236"/>
      <c r="AB51" s="236"/>
    </row>
    <row r="52" spans="2:28" ht="18.75" customHeight="1">
      <c r="B52" s="262" t="s">
        <v>21</v>
      </c>
      <c r="C52" s="300"/>
      <c r="D52" s="286">
        <f>+T28</f>
        <v>17.753</v>
      </c>
      <c r="E52" s="286"/>
      <c r="F52" s="285"/>
      <c r="G52" s="306">
        <f>SUM(C52:F52)</f>
        <v>17.753</v>
      </c>
      <c r="H52" s="319"/>
      <c r="I52" s="320">
        <f>+X28</f>
        <v>7.3379999999999992</v>
      </c>
      <c r="J52" s="313">
        <f>SUM(H52:I52)</f>
        <v>7.3379999999999992</v>
      </c>
      <c r="K52" s="322"/>
      <c r="L52" s="323">
        <f>+D52+I52</f>
        <v>25.091000000000001</v>
      </c>
      <c r="M52" s="323"/>
      <c r="N52" s="324"/>
      <c r="O52" s="287">
        <f>SUM(K52:N52)</f>
        <v>25.091000000000001</v>
      </c>
      <c r="P52" s="257"/>
      <c r="R52" s="232"/>
      <c r="S52" s="232"/>
      <c r="T52" s="232"/>
      <c r="U52" s="232"/>
      <c r="V52" s="232"/>
      <c r="W52" s="232"/>
      <c r="Y52" s="393"/>
      <c r="Z52" s="236"/>
      <c r="AA52" s="236"/>
      <c r="AB52" s="236"/>
    </row>
    <row r="53" spans="2:28" ht="18.75" customHeight="1">
      <c r="B53" s="263"/>
      <c r="C53" s="301"/>
      <c r="D53" s="291">
        <f>+D52/G52</f>
        <v>1</v>
      </c>
      <c r="E53" s="291"/>
      <c r="F53" s="311"/>
      <c r="G53" s="307">
        <f>+G52/O52</f>
        <v>0.70754453788210914</v>
      </c>
      <c r="H53" s="290"/>
      <c r="I53" s="289">
        <f>+I52/J52</f>
        <v>1</v>
      </c>
      <c r="J53" s="314">
        <f>+J52/O52</f>
        <v>0.29245546211789081</v>
      </c>
      <c r="K53" s="325"/>
      <c r="L53" s="326">
        <f>+L52/O52</f>
        <v>1</v>
      </c>
      <c r="M53" s="326"/>
      <c r="N53" s="328"/>
      <c r="O53" s="292">
        <f>+O52/O$56</f>
        <v>1.7449882842511708E-3</v>
      </c>
      <c r="P53" s="257"/>
      <c r="R53" s="232"/>
      <c r="S53" s="232"/>
      <c r="T53" s="232"/>
      <c r="U53" s="232"/>
      <c r="V53" s="232"/>
      <c r="W53" s="232"/>
      <c r="Y53" s="393"/>
      <c r="Z53" s="236"/>
      <c r="AA53" s="236"/>
      <c r="AB53" s="236"/>
    </row>
    <row r="54" spans="2:28" ht="18.75" customHeight="1">
      <c r="B54" s="298" t="s">
        <v>22</v>
      </c>
      <c r="C54" s="300">
        <f>+S29</f>
        <v>0.83</v>
      </c>
      <c r="D54" s="286">
        <f>+T29</f>
        <v>223.92699999999999</v>
      </c>
      <c r="E54" s="286">
        <f>+U29</f>
        <v>8.9999999999999993E-3</v>
      </c>
      <c r="F54" s="285"/>
      <c r="G54" s="306">
        <f>SUM(C54:F54)</f>
        <v>224.76599999999999</v>
      </c>
      <c r="H54" s="321"/>
      <c r="I54" s="285">
        <f>+X29</f>
        <v>6.2869999999999999</v>
      </c>
      <c r="J54" s="313">
        <f>SUM(H54:I54)</f>
        <v>6.2869999999999999</v>
      </c>
      <c r="K54" s="322">
        <f>+C54+H54</f>
        <v>0.83</v>
      </c>
      <c r="L54" s="323">
        <f>+D54+I54</f>
        <v>230.214</v>
      </c>
      <c r="M54" s="323">
        <f>+E54</f>
        <v>8.9999999999999993E-3</v>
      </c>
      <c r="N54" s="324"/>
      <c r="O54" s="287">
        <f>SUM(K54:N54)</f>
        <v>231.053</v>
      </c>
      <c r="P54" s="257"/>
      <c r="R54" s="232"/>
      <c r="S54" s="232"/>
      <c r="T54" s="232"/>
      <c r="U54" s="232"/>
      <c r="V54" s="232"/>
      <c r="W54" s="232"/>
      <c r="Y54" s="393"/>
      <c r="Z54" s="236"/>
      <c r="AA54" s="236"/>
      <c r="AB54" s="236"/>
    </row>
    <row r="55" spans="2:28" ht="18.75" customHeight="1" thickBot="1">
      <c r="B55" s="293"/>
      <c r="C55" s="302">
        <f>+C54/G54</f>
        <v>3.6927293273893739E-3</v>
      </c>
      <c r="D55" s="294">
        <f>+D54/G54</f>
        <v>0.99626722902930154</v>
      </c>
      <c r="E55" s="291">
        <f>+E54/G54</f>
        <v>4.0041643309041405E-5</v>
      </c>
      <c r="F55" s="312"/>
      <c r="G55" s="308">
        <f>+G54/O54</f>
        <v>0.97278979281809796</v>
      </c>
      <c r="H55" s="296"/>
      <c r="I55" s="295">
        <f>+I54/J54</f>
        <v>1</v>
      </c>
      <c r="J55" s="315">
        <f>+J54/O54</f>
        <v>2.7210207181901987E-2</v>
      </c>
      <c r="K55" s="329">
        <f>+K54/O54</f>
        <v>3.5922493973244234E-3</v>
      </c>
      <c r="L55" s="330">
        <f>+L54/O54</f>
        <v>0.99636879850077686</v>
      </c>
      <c r="M55" s="326">
        <f>+M54/O54</f>
        <v>3.8952101898698568E-5</v>
      </c>
      <c r="N55" s="331"/>
      <c r="O55" s="297">
        <f>+O54/O$56</f>
        <v>1.6068900324462388E-2</v>
      </c>
      <c r="R55" s="232"/>
      <c r="S55" s="232"/>
      <c r="T55" s="232"/>
      <c r="U55" s="232"/>
      <c r="V55" s="232"/>
      <c r="W55" s="232"/>
      <c r="Y55" s="393"/>
      <c r="Z55" s="236"/>
      <c r="AA55" s="236"/>
      <c r="AB55" s="236"/>
    </row>
    <row r="56" spans="2:28" s="235" customFormat="1" ht="18.75" thickTop="1">
      <c r="B56" s="265" t="s">
        <v>23</v>
      </c>
      <c r="C56" s="303">
        <f t="shared" ref="C56:M56" si="0">SUM(C6,C8,C10,C12,C14,C16,C18,C20,C22,C24,C26,C28,C30,C32,C34,C36,C38,C40,C42,C44,C46,C48,C50,C52,C54)</f>
        <v>5236.2709999999997</v>
      </c>
      <c r="D56" s="254">
        <f t="shared" si="0"/>
        <v>7265.692</v>
      </c>
      <c r="E56" s="254">
        <f t="shared" si="0"/>
        <v>285.03399999999999</v>
      </c>
      <c r="F56" s="255">
        <f t="shared" si="0"/>
        <v>372.25</v>
      </c>
      <c r="G56" s="309">
        <f t="shared" si="0"/>
        <v>13159.247000000001</v>
      </c>
      <c r="H56" s="253">
        <f t="shared" si="0"/>
        <v>118.38000000000001</v>
      </c>
      <c r="I56" s="255">
        <f t="shared" si="0"/>
        <v>1101.2661000000003</v>
      </c>
      <c r="J56" s="316">
        <f t="shared" si="0"/>
        <v>1219.6460999999999</v>
      </c>
      <c r="K56" s="332">
        <f t="shared" si="0"/>
        <v>5354.6510000000007</v>
      </c>
      <c r="L56" s="333">
        <f t="shared" si="0"/>
        <v>8366.9581000000017</v>
      </c>
      <c r="M56" s="333">
        <f t="shared" si="0"/>
        <v>285.03399999999999</v>
      </c>
      <c r="N56" s="334">
        <f>SUM(N6,N8,N10,N12,N14,N16,N20,N22,N24,N26,N28,N30,N32,N34,N36,N38,N40,N42,N44,N46,N48,N50,N52,N54)</f>
        <v>372.25</v>
      </c>
      <c r="O56" s="256">
        <f>SUM(K56:N56)</f>
        <v>14378.893100000001</v>
      </c>
      <c r="P56" s="237"/>
      <c r="X56" s="394"/>
      <c r="Y56" s="397"/>
      <c r="Z56" s="398"/>
      <c r="AA56" s="398"/>
      <c r="AB56" s="398"/>
    </row>
    <row r="57" spans="2:28">
      <c r="B57" s="264"/>
      <c r="C57" s="304">
        <f>C56/G56</f>
        <v>0.39791570140753491</v>
      </c>
      <c r="D57" s="240">
        <f>D56/G56</f>
        <v>0.5521358478946401</v>
      </c>
      <c r="E57" s="240">
        <f>E56/G56</f>
        <v>2.1660357921695669E-2</v>
      </c>
      <c r="F57" s="241">
        <f>+F56/G56</f>
        <v>2.828809277612921E-2</v>
      </c>
      <c r="G57" s="310">
        <f>G56/O56</f>
        <v>0.91517802576889595</v>
      </c>
      <c r="H57" s="239">
        <f>H56/J56</f>
        <v>9.7060942514390042E-2</v>
      </c>
      <c r="I57" s="241">
        <f>I56/J56</f>
        <v>0.90293905748561021</v>
      </c>
      <c r="J57" s="317">
        <f>J56/O56</f>
        <v>8.4821974231104047E-2</v>
      </c>
      <c r="K57" s="335">
        <f>K56/O56</f>
        <v>0.37239660680139558</v>
      </c>
      <c r="L57" s="336">
        <f>L56/O56</f>
        <v>0.58189166869875408</v>
      </c>
      <c r="M57" s="336">
        <f>M56/O56</f>
        <v>1.9823083600225107E-2</v>
      </c>
      <c r="N57" s="337">
        <f>+N56/O56</f>
        <v>2.5888640899625295E-2</v>
      </c>
      <c r="O57" s="242"/>
      <c r="R57" s="232"/>
      <c r="S57" s="232"/>
      <c r="T57" s="232"/>
      <c r="U57" s="232"/>
      <c r="V57" s="232"/>
      <c r="W57" s="232"/>
    </row>
    <row r="58" spans="2:28" ht="13.5" thickBot="1">
      <c r="B58" s="266"/>
      <c r="C58" s="305"/>
      <c r="D58" s="245"/>
      <c r="E58" s="245"/>
      <c r="F58" s="245"/>
      <c r="G58" s="246"/>
      <c r="H58" s="244"/>
      <c r="I58" s="245"/>
      <c r="J58" s="274"/>
      <c r="K58" s="261"/>
      <c r="L58" s="245"/>
      <c r="M58" s="245"/>
      <c r="N58" s="248"/>
      <c r="O58" s="249"/>
      <c r="R58" s="232"/>
      <c r="S58" s="232"/>
      <c r="T58" s="232"/>
      <c r="U58" s="232"/>
      <c r="V58" s="232"/>
      <c r="W58" s="232"/>
    </row>
    <row r="59" spans="2:28">
      <c r="C59" s="259"/>
      <c r="D59" s="259"/>
      <c r="E59" s="259"/>
      <c r="H59" s="259"/>
      <c r="L59" s="259"/>
      <c r="M59" s="259"/>
      <c r="Q59" s="273"/>
      <c r="R59" s="232"/>
      <c r="S59" s="232"/>
      <c r="T59" s="232"/>
      <c r="U59" s="232"/>
      <c r="V59" s="232"/>
      <c r="W59" s="232"/>
    </row>
    <row r="60" spans="2:28">
      <c r="B60" s="232" t="s">
        <v>63</v>
      </c>
      <c r="H60" s="259"/>
      <c r="J60" s="259"/>
      <c r="O60" s="260"/>
      <c r="Q60" s="273"/>
      <c r="R60" s="232"/>
      <c r="S60" s="232"/>
      <c r="T60" s="232"/>
      <c r="U60" s="232"/>
      <c r="V60" s="232"/>
      <c r="W60" s="232"/>
    </row>
    <row r="61" spans="2:28">
      <c r="H61" s="259"/>
      <c r="I61" s="259"/>
      <c r="J61" s="259"/>
      <c r="O61" s="259"/>
      <c r="Q61" s="399"/>
      <c r="R61" s="232"/>
      <c r="S61" s="232"/>
      <c r="T61" s="232"/>
      <c r="U61" s="232"/>
      <c r="V61" s="232"/>
      <c r="W61" s="232"/>
    </row>
    <row r="62" spans="2:28" ht="14.25">
      <c r="B62" s="250" t="s">
        <v>64</v>
      </c>
      <c r="O62" s="259"/>
      <c r="Q62" s="273"/>
      <c r="R62" s="232"/>
      <c r="S62" s="232"/>
      <c r="T62" s="232"/>
      <c r="U62" s="232"/>
      <c r="V62" s="232"/>
      <c r="W62" s="232"/>
    </row>
    <row r="63" spans="2:28" ht="14.25">
      <c r="B63" s="252" t="s">
        <v>65</v>
      </c>
      <c r="Q63" s="273"/>
      <c r="R63" s="232"/>
      <c r="S63" s="232"/>
      <c r="T63" s="232"/>
      <c r="U63" s="232"/>
      <c r="V63" s="232"/>
      <c r="W63" s="232"/>
    </row>
    <row r="64" spans="2:28" ht="14.25">
      <c r="B64" s="252" t="s">
        <v>66</v>
      </c>
      <c r="Q64" s="273"/>
      <c r="R64" s="232"/>
      <c r="S64" s="232"/>
      <c r="T64" s="232"/>
      <c r="U64" s="232"/>
      <c r="V64" s="232"/>
      <c r="W64" s="232"/>
    </row>
    <row r="65" spans="2:23" ht="14.25">
      <c r="B65" s="252" t="s">
        <v>67</v>
      </c>
      <c r="Q65" s="273"/>
      <c r="R65" s="232"/>
      <c r="S65" s="232"/>
      <c r="T65" s="232"/>
      <c r="U65" s="232"/>
      <c r="V65" s="232"/>
      <c r="W65" s="232"/>
    </row>
    <row r="66" spans="2:23">
      <c r="Q66" s="273"/>
      <c r="R66" s="232"/>
      <c r="S66" s="232"/>
      <c r="T66" s="232"/>
      <c r="U66" s="232"/>
      <c r="V66" s="232"/>
      <c r="W66" s="232"/>
    </row>
    <row r="67" spans="2:23">
      <c r="Q67" s="273"/>
    </row>
    <row r="68" spans="2:23">
      <c r="Q68" s="273"/>
    </row>
    <row r="69" spans="2:23">
      <c r="Q69" s="273"/>
    </row>
    <row r="70" spans="2:23">
      <c r="C70" s="259"/>
      <c r="D70" s="259"/>
      <c r="E70" s="259"/>
      <c r="Q70" s="273"/>
    </row>
    <row r="71" spans="2:23">
      <c r="Q71" s="273"/>
    </row>
    <row r="104" spans="16:16">
      <c r="P104" s="236"/>
    </row>
  </sheetData>
  <mergeCells count="17">
    <mergeCell ref="O3:O5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K4:K5"/>
    <mergeCell ref="L4:L5"/>
    <mergeCell ref="C3:G3"/>
    <mergeCell ref="H3:J3"/>
    <mergeCell ref="K3:N3"/>
    <mergeCell ref="B3:B5"/>
  </mergeCells>
  <pageMargins left="0.78740157480314965" right="0.78740157480314965" top="0.78740157480314965" bottom="0.59055118110236227" header="0.35433070866141736" footer="0.31496062992125984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M1:U69"/>
  <sheetViews>
    <sheetView view="pageBreakPreview" zoomScale="90" zoomScaleNormal="75" zoomScaleSheetLayoutView="90" workbookViewId="0">
      <selection activeCell="N55" sqref="N55"/>
    </sheetView>
  </sheetViews>
  <sheetFormatPr baseColWidth="10" defaultColWidth="11.42578125" defaultRowHeight="12.75"/>
  <cols>
    <col min="1" max="1" width="3" style="232" customWidth="1"/>
    <col min="2" max="4" width="11.42578125" style="232"/>
    <col min="5" max="5" width="18.5703125" style="232" customWidth="1"/>
    <col min="6" max="6" width="14.85546875" style="232" customWidth="1"/>
    <col min="7" max="11" width="11.42578125" style="232"/>
    <col min="12" max="12" width="4.28515625" style="232" customWidth="1"/>
    <col min="13" max="13" width="11.42578125" style="534"/>
    <col min="14" max="14" width="20.85546875" style="534" bestFit="1" customWidth="1"/>
    <col min="15" max="15" width="17.5703125" style="534" bestFit="1" customWidth="1"/>
    <col min="16" max="16" width="12.5703125" style="534" bestFit="1" customWidth="1"/>
    <col min="17" max="17" width="10.5703125" style="534" bestFit="1" customWidth="1"/>
    <col min="18" max="18" width="11.7109375" style="534" bestFit="1" customWidth="1"/>
    <col min="19" max="19" width="13.7109375" style="534" bestFit="1" customWidth="1"/>
    <col min="20" max="21" width="11.42578125" style="534"/>
    <col min="22" max="16384" width="11.42578125" style="232"/>
  </cols>
  <sheetData>
    <row r="1" spans="14:16" ht="15" customHeight="1"/>
    <row r="2" spans="14:16">
      <c r="N2" s="533" t="s">
        <v>1696</v>
      </c>
    </row>
    <row r="3" spans="14:16">
      <c r="N3" s="535"/>
      <c r="O3" s="535"/>
      <c r="P3" s="535"/>
    </row>
    <row r="4" spans="14:16">
      <c r="N4" s="536" t="s">
        <v>53</v>
      </c>
      <c r="O4" s="536" t="s">
        <v>54</v>
      </c>
    </row>
    <row r="5" spans="14:16" ht="15">
      <c r="N5" s="534" t="s">
        <v>12</v>
      </c>
      <c r="O5" s="537">
        <f>+'2.3'!G34</f>
        <v>4532.4169999999995</v>
      </c>
      <c r="P5" s="698"/>
    </row>
    <row r="6" spans="14:16" ht="15">
      <c r="N6" s="534" t="s">
        <v>15</v>
      </c>
      <c r="O6" s="537">
        <f>+'2.3'!G40</f>
        <v>1484.385</v>
      </c>
      <c r="P6" s="698"/>
    </row>
    <row r="7" spans="14:16" ht="15">
      <c r="N7" s="534" t="s">
        <v>6</v>
      </c>
      <c r="O7" s="537">
        <f>+'2.3'!G22</f>
        <v>1453.9869999999999</v>
      </c>
      <c r="P7" s="698"/>
    </row>
    <row r="8" spans="14:16" ht="15">
      <c r="N8" s="534" t="s">
        <v>2</v>
      </c>
      <c r="O8" s="537">
        <f>+'2.3'!G12</f>
        <v>1017.1150000000002</v>
      </c>
      <c r="P8" s="698"/>
    </row>
    <row r="9" spans="14:16" ht="15">
      <c r="N9" s="534" t="s">
        <v>39</v>
      </c>
      <c r="O9" s="537">
        <f>+'2.3'!G18</f>
        <v>519.31700000000012</v>
      </c>
      <c r="P9" s="698"/>
    </row>
    <row r="10" spans="14:16" ht="15">
      <c r="N10" s="534" t="s">
        <v>69</v>
      </c>
      <c r="O10" s="537">
        <f>+'2.3'!G24</f>
        <v>523.971</v>
      </c>
      <c r="P10" s="698"/>
    </row>
    <row r="11" spans="14:16" ht="15">
      <c r="N11" s="534" t="s">
        <v>68</v>
      </c>
      <c r="O11" s="538">
        <f>+O12-SUM(O5:O10)</f>
        <v>3628.0550000000003</v>
      </c>
      <c r="P11" s="698"/>
    </row>
    <row r="12" spans="14:16">
      <c r="N12" s="539"/>
      <c r="O12" s="538">
        <f>+'2.3'!G56</f>
        <v>13159.247000000001</v>
      </c>
    </row>
    <row r="29" spans="14:15">
      <c r="N29" s="533" t="s">
        <v>1696</v>
      </c>
    </row>
    <row r="30" spans="14:15">
      <c r="N30" s="535"/>
      <c r="O30" s="535"/>
    </row>
    <row r="31" spans="14:15">
      <c r="N31" s="536" t="s">
        <v>53</v>
      </c>
      <c r="O31" s="536" t="s">
        <v>57</v>
      </c>
    </row>
    <row r="32" spans="14:15">
      <c r="N32" s="534" t="s">
        <v>12</v>
      </c>
      <c r="O32" s="537">
        <f>+'2.3'!J34</f>
        <v>286.3843</v>
      </c>
    </row>
    <row r="33" spans="14:15">
      <c r="N33" s="534" t="s">
        <v>13</v>
      </c>
      <c r="O33" s="537">
        <f>+'2.3'!J36</f>
        <v>178.44500000000002</v>
      </c>
    </row>
    <row r="34" spans="14:15">
      <c r="N34" s="534" t="s">
        <v>10</v>
      </c>
      <c r="O34" s="537">
        <f>+'2.3'!J30</f>
        <v>149.90300000000005</v>
      </c>
    </row>
    <row r="35" spans="14:15">
      <c r="N35" s="534" t="s">
        <v>1</v>
      </c>
      <c r="O35" s="537">
        <f>+'2.3'!J8</f>
        <v>76.930000000000021</v>
      </c>
    </row>
    <row r="36" spans="14:15">
      <c r="N36" s="534" t="s">
        <v>17</v>
      </c>
      <c r="O36" s="537">
        <f>+'2.3'!J44</f>
        <v>70.933000000000021</v>
      </c>
    </row>
    <row r="37" spans="14:15">
      <c r="N37" s="534" t="s">
        <v>8</v>
      </c>
      <c r="O37" s="537">
        <f>+'2.3'!J26</f>
        <v>64.470999999999989</v>
      </c>
    </row>
    <row r="38" spans="14:15">
      <c r="N38" s="534" t="s">
        <v>68</v>
      </c>
      <c r="O38" s="538">
        <f>+O39-SUM(O32:O37)</f>
        <v>392.57979999999986</v>
      </c>
    </row>
    <row r="39" spans="14:15">
      <c r="N39" s="539"/>
      <c r="O39" s="538">
        <f>+'2.3'!J56</f>
        <v>1219.6460999999999</v>
      </c>
    </row>
    <row r="58" spans="14:19">
      <c r="N58" s="533" t="s">
        <v>1696</v>
      </c>
    </row>
    <row r="59" spans="14:19">
      <c r="N59" s="533"/>
    </row>
    <row r="60" spans="14:19">
      <c r="N60" s="536" t="s">
        <v>53</v>
      </c>
      <c r="O60" s="536" t="s">
        <v>58</v>
      </c>
      <c r="P60" s="536" t="s">
        <v>59</v>
      </c>
      <c r="Q60" s="536" t="s">
        <v>60</v>
      </c>
      <c r="R60" s="536" t="s">
        <v>70</v>
      </c>
      <c r="S60" s="540" t="s">
        <v>23</v>
      </c>
    </row>
    <row r="61" spans="14:19">
      <c r="N61" s="534" t="s">
        <v>12</v>
      </c>
      <c r="O61" s="537">
        <f>+'2.3'!K34</f>
        <v>1267.5490000000002</v>
      </c>
      <c r="P61" s="538">
        <f>+'2.3'!L34</f>
        <v>3551.2522999999992</v>
      </c>
      <c r="Q61" s="538"/>
      <c r="R61" s="538"/>
      <c r="S61" s="541">
        <f>SUM(O61:R61)</f>
        <v>4818.8012999999992</v>
      </c>
    </row>
    <row r="62" spans="14:19">
      <c r="N62" s="534" t="s">
        <v>15</v>
      </c>
      <c r="O62" s="537">
        <f>+'2.3'!K40</f>
        <v>6.9739999999999993</v>
      </c>
      <c r="P62" s="538">
        <f>+'2.3'!L40</f>
        <v>1282.8849999999998</v>
      </c>
      <c r="Q62" s="538">
        <f>+'2.3'!M40</f>
        <v>225.02500000000001</v>
      </c>
      <c r="R62" s="538"/>
      <c r="S62" s="541">
        <f t="shared" ref="S62:S68" si="0">SUM(O62:R62)</f>
        <v>1514.8839999999998</v>
      </c>
    </row>
    <row r="63" spans="14:19">
      <c r="N63" s="534" t="s">
        <v>6</v>
      </c>
      <c r="O63" s="537">
        <f>+'2.3'!K22</f>
        <v>1459.1469999999999</v>
      </c>
      <c r="P63" s="538">
        <f>+'2.3'!L22</f>
        <v>1.57</v>
      </c>
      <c r="Q63" s="538"/>
      <c r="R63" s="538"/>
      <c r="S63" s="541">
        <f t="shared" si="0"/>
        <v>1460.7169999999999</v>
      </c>
    </row>
    <row r="64" spans="14:19">
      <c r="N64" s="534" t="s">
        <v>2</v>
      </c>
      <c r="O64" s="537">
        <f>+'2.3'!K12</f>
        <v>193.35500000000002</v>
      </c>
      <c r="P64" s="538">
        <f>+'2.3'!L12</f>
        <v>840.39200000000028</v>
      </c>
      <c r="Q64" s="538">
        <f>+'2.3'!M12</f>
        <v>40</v>
      </c>
      <c r="R64" s="538"/>
      <c r="S64" s="541">
        <f t="shared" si="0"/>
        <v>1073.7470000000003</v>
      </c>
    </row>
    <row r="65" spans="14:19">
      <c r="N65" s="534" t="s">
        <v>39</v>
      </c>
      <c r="O65" s="537"/>
      <c r="P65" s="538">
        <f>+'2.3'!L18</f>
        <v>564.99680000000012</v>
      </c>
      <c r="Q65" s="538"/>
      <c r="R65" s="538"/>
      <c r="S65" s="541">
        <f t="shared" si="0"/>
        <v>564.99680000000012</v>
      </c>
    </row>
    <row r="66" spans="14:19">
      <c r="N66" s="534" t="s">
        <v>17</v>
      </c>
      <c r="O66" s="537">
        <f>+'2.3'!K44</f>
        <v>40.450000000000003</v>
      </c>
      <c r="P66" s="538">
        <f>+'2.3'!L44</f>
        <v>484.65800000000002</v>
      </c>
      <c r="Q66" s="538"/>
      <c r="R66" s="538">
        <f>+'2.3'!N44</f>
        <v>30</v>
      </c>
      <c r="S66" s="541">
        <f t="shared" si="0"/>
        <v>555.10800000000006</v>
      </c>
    </row>
    <row r="67" spans="14:19">
      <c r="N67" s="534" t="s">
        <v>68</v>
      </c>
      <c r="O67" s="537">
        <f>+O68-SUM(O61:O66)</f>
        <v>2387.1760000000008</v>
      </c>
      <c r="P67" s="537">
        <f>+P68-SUM(P61:P66)</f>
        <v>1641.2040000000034</v>
      </c>
      <c r="Q67" s="537">
        <f>+Q68-SUM(Q61:Q66)</f>
        <v>20.009000000000015</v>
      </c>
      <c r="R67" s="537">
        <f>+R68-SUM(R61:R66)</f>
        <v>342.25</v>
      </c>
      <c r="S67" s="541">
        <f t="shared" si="0"/>
        <v>4390.6390000000047</v>
      </c>
    </row>
    <row r="68" spans="14:19">
      <c r="N68" s="534" t="s">
        <v>62</v>
      </c>
      <c r="O68" s="537">
        <f>+'2.3'!K56</f>
        <v>5354.6510000000007</v>
      </c>
      <c r="P68" s="538">
        <f>+'2.3'!L56</f>
        <v>8366.9581000000017</v>
      </c>
      <c r="Q68" s="538">
        <f>+'2.3'!M56</f>
        <v>285.03399999999999</v>
      </c>
      <c r="R68" s="538">
        <f>+'2.3'!N56</f>
        <v>372.25</v>
      </c>
      <c r="S68" s="541">
        <f t="shared" si="0"/>
        <v>14378.893100000001</v>
      </c>
    </row>
    <row r="69" spans="14:19">
      <c r="O69" s="542"/>
      <c r="P69" s="542"/>
      <c r="Q69" s="542"/>
      <c r="R69" s="542"/>
      <c r="S69" s="542"/>
    </row>
  </sheetData>
  <printOptions horizontalCentered="1"/>
  <pageMargins left="0.78740157480314965" right="0.78740157480314965" top="0.78740157480314965" bottom="0.59055118110236227" header="0.35433070866141736" footer="0.31496062992125984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A67"/>
  <sheetViews>
    <sheetView view="pageBreakPreview" zoomScale="90" zoomScaleNormal="90" zoomScaleSheetLayoutView="90" workbookViewId="0"/>
  </sheetViews>
  <sheetFormatPr baseColWidth="10" defaultColWidth="11.42578125" defaultRowHeight="12.75"/>
  <cols>
    <col min="1" max="1" width="1.7109375" style="232" customWidth="1"/>
    <col min="2" max="2" width="17.5703125" style="232" customWidth="1"/>
    <col min="3" max="15" width="13.7109375" style="232" customWidth="1"/>
    <col min="16" max="16" width="5.28515625" style="232" customWidth="1"/>
    <col min="17" max="17" width="11.42578125" style="232"/>
    <col min="18" max="18" width="15.85546875" style="275" bestFit="1" customWidth="1"/>
    <col min="19" max="19" width="21.5703125" style="275" bestFit="1" customWidth="1"/>
    <col min="20" max="20" width="13.85546875" style="232" bestFit="1" customWidth="1"/>
    <col min="21" max="21" width="11.28515625" style="232" bestFit="1" customWidth="1"/>
    <col min="22" max="24" width="12.85546875" style="232" bestFit="1" customWidth="1"/>
    <col min="25" max="25" width="13.85546875" style="232" bestFit="1" customWidth="1"/>
    <col min="26" max="16384" width="11.42578125" style="232"/>
  </cols>
  <sheetData>
    <row r="1" spans="1:27" ht="20.25">
      <c r="A1" s="299" t="s">
        <v>1896</v>
      </c>
      <c r="C1" s="233"/>
      <c r="D1" s="233"/>
      <c r="E1" s="233"/>
      <c r="F1" s="233"/>
      <c r="G1" s="233"/>
      <c r="H1" s="233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</row>
    <row r="2" spans="1:27" ht="13.5" thickBot="1">
      <c r="Q2" s="532"/>
      <c r="R2" s="679"/>
      <c r="S2" s="534"/>
      <c r="T2" s="534"/>
      <c r="U2" s="534"/>
      <c r="V2" s="534"/>
      <c r="W2" s="534"/>
      <c r="X2" s="534"/>
      <c r="Y2" s="534"/>
      <c r="Z2" s="534"/>
      <c r="AA2" s="532"/>
    </row>
    <row r="3" spans="1:27" ht="19.5" customHeight="1">
      <c r="B3" s="986" t="s">
        <v>37</v>
      </c>
      <c r="C3" s="997" t="s">
        <v>40</v>
      </c>
      <c r="D3" s="998"/>
      <c r="E3" s="998"/>
      <c r="F3" s="998"/>
      <c r="G3" s="999"/>
      <c r="H3" s="1000" t="s">
        <v>41</v>
      </c>
      <c r="I3" s="1001"/>
      <c r="J3" s="1002"/>
      <c r="K3" s="1001" t="s">
        <v>42</v>
      </c>
      <c r="L3" s="1001"/>
      <c r="M3" s="1001"/>
      <c r="N3" s="1003"/>
      <c r="O3" s="983" t="s">
        <v>43</v>
      </c>
      <c r="P3" s="267"/>
      <c r="Q3" s="532"/>
      <c r="R3" s="533"/>
      <c r="S3" s="533" t="s">
        <v>1842</v>
      </c>
      <c r="T3" s="533"/>
      <c r="U3" s="533"/>
      <c r="V3" s="533"/>
      <c r="W3" s="533" t="s">
        <v>75</v>
      </c>
      <c r="X3" s="533"/>
      <c r="Y3" s="533" t="s">
        <v>112</v>
      </c>
      <c r="Z3" s="534"/>
      <c r="AA3" s="532"/>
    </row>
    <row r="4" spans="1:27" ht="19.5" customHeight="1">
      <c r="B4" s="987"/>
      <c r="C4" s="989" t="s">
        <v>44</v>
      </c>
      <c r="D4" s="991" t="s">
        <v>45</v>
      </c>
      <c r="E4" s="991" t="s">
        <v>46</v>
      </c>
      <c r="F4" s="993" t="s">
        <v>71</v>
      </c>
      <c r="G4" s="995" t="s">
        <v>48</v>
      </c>
      <c r="H4" s="981" t="s">
        <v>44</v>
      </c>
      <c r="I4" s="981" t="s">
        <v>45</v>
      </c>
      <c r="J4" s="977" t="s">
        <v>48</v>
      </c>
      <c r="K4" s="979" t="s">
        <v>49</v>
      </c>
      <c r="L4" s="981" t="s">
        <v>50</v>
      </c>
      <c r="M4" s="981" t="s">
        <v>51</v>
      </c>
      <c r="N4" s="1004" t="s">
        <v>72</v>
      </c>
      <c r="O4" s="984" t="s">
        <v>52</v>
      </c>
      <c r="P4" s="267"/>
      <c r="Q4" s="532"/>
      <c r="R4" s="533" t="s">
        <v>1693</v>
      </c>
      <c r="S4" s="533" t="s">
        <v>192</v>
      </c>
      <c r="T4" s="533" t="s">
        <v>167</v>
      </c>
      <c r="U4" s="533" t="s">
        <v>382</v>
      </c>
      <c r="V4" s="533" t="s">
        <v>727</v>
      </c>
      <c r="W4" s="533" t="s">
        <v>192</v>
      </c>
      <c r="X4" s="533" t="s">
        <v>167</v>
      </c>
      <c r="Y4" s="533"/>
      <c r="Z4" s="534"/>
      <c r="AA4" s="532"/>
    </row>
    <row r="5" spans="1:27" ht="19.5" customHeight="1" thickBot="1">
      <c r="B5" s="988"/>
      <c r="C5" s="990"/>
      <c r="D5" s="992"/>
      <c r="E5" s="992"/>
      <c r="F5" s="994"/>
      <c r="G5" s="996"/>
      <c r="H5" s="982"/>
      <c r="I5" s="982"/>
      <c r="J5" s="978"/>
      <c r="K5" s="980"/>
      <c r="L5" s="982"/>
      <c r="M5" s="982"/>
      <c r="N5" s="1005"/>
      <c r="O5" s="985"/>
      <c r="P5" s="268"/>
      <c r="Q5" s="532"/>
      <c r="R5" s="670" t="s">
        <v>0</v>
      </c>
      <c r="S5" s="671">
        <v>49.617699000000002</v>
      </c>
      <c r="T5" s="671">
        <v>1.8162640000000001</v>
      </c>
      <c r="U5" s="671"/>
      <c r="V5" s="671"/>
      <c r="W5" s="671"/>
      <c r="X5" s="671">
        <v>1.6546789999999998</v>
      </c>
      <c r="Y5" s="671">
        <v>53.088642</v>
      </c>
      <c r="Z5" s="814">
        <f>+W5+X5</f>
        <v>1.6546789999999998</v>
      </c>
      <c r="AA5" s="532"/>
    </row>
    <row r="6" spans="1:27" ht="19.5" customHeight="1">
      <c r="B6" s="262" t="s">
        <v>0</v>
      </c>
      <c r="C6" s="300">
        <f>+S5</f>
        <v>49.617699000000002</v>
      </c>
      <c r="D6" s="286">
        <f>+T5</f>
        <v>1.8162640000000001</v>
      </c>
      <c r="E6" s="286"/>
      <c r="F6" s="285"/>
      <c r="G6" s="306">
        <f>SUM(C6:F6)</f>
        <v>51.433962999999999</v>
      </c>
      <c r="H6" s="284"/>
      <c r="I6" s="318">
        <f>+X5</f>
        <v>1.6546789999999998</v>
      </c>
      <c r="J6" s="313">
        <f>SUM(H6:I6)</f>
        <v>1.6546789999999998</v>
      </c>
      <c r="K6" s="322">
        <f>+C6+H6</f>
        <v>49.617699000000002</v>
      </c>
      <c r="L6" s="323">
        <f>+D6+I6</f>
        <v>3.4709430000000001</v>
      </c>
      <c r="M6" s="323"/>
      <c r="N6" s="324"/>
      <c r="O6" s="287">
        <f>SUM(K6:N6)</f>
        <v>53.088642</v>
      </c>
      <c r="P6" s="258"/>
      <c r="Q6" s="532"/>
      <c r="R6" s="670" t="s">
        <v>1</v>
      </c>
      <c r="S6" s="671">
        <v>2134.3741050000003</v>
      </c>
      <c r="T6" s="671">
        <v>45.505158999999992</v>
      </c>
      <c r="U6" s="671"/>
      <c r="V6" s="671"/>
      <c r="W6" s="671">
        <v>4.5870360000000003</v>
      </c>
      <c r="X6" s="671">
        <v>80.410294399999955</v>
      </c>
      <c r="Y6" s="671">
        <v>2264.8765944000002</v>
      </c>
      <c r="Z6" s="814">
        <f t="shared" ref="Z6:Z29" si="0">+W6+X6</f>
        <v>84.997330399999953</v>
      </c>
      <c r="AA6" s="532"/>
    </row>
    <row r="7" spans="1:27" ht="19.5" customHeight="1">
      <c r="B7" s="263"/>
      <c r="C7" s="301">
        <f>+C6/G6</f>
        <v>0.96468745758517582</v>
      </c>
      <c r="D7" s="291">
        <f>+D6/G6</f>
        <v>3.5312542414824233E-2</v>
      </c>
      <c r="E7" s="291"/>
      <c r="F7" s="311"/>
      <c r="G7" s="307">
        <f>+G6/O6</f>
        <v>0.96883177007993537</v>
      </c>
      <c r="H7" s="288"/>
      <c r="I7" s="289">
        <f>+I6/J6</f>
        <v>1</v>
      </c>
      <c r="J7" s="314">
        <f>+J6/O6</f>
        <v>3.1168229920064631E-2</v>
      </c>
      <c r="K7" s="325">
        <f>+K6/O6</f>
        <v>0.93461985710615847</v>
      </c>
      <c r="L7" s="326">
        <f>+L6/O6</f>
        <v>6.5380142893841586E-2</v>
      </c>
      <c r="M7" s="327"/>
      <c r="N7" s="328"/>
      <c r="O7" s="292">
        <f>+O6/O$56</f>
        <v>9.3189461120636368E-4</v>
      </c>
      <c r="P7" s="269"/>
      <c r="Q7" s="532"/>
      <c r="R7" s="670" t="s">
        <v>24</v>
      </c>
      <c r="S7" s="671">
        <v>44.616486999999999</v>
      </c>
      <c r="T7" s="671"/>
      <c r="U7" s="671"/>
      <c r="V7" s="671"/>
      <c r="W7" s="671"/>
      <c r="X7" s="671">
        <v>8.5896985062527478E-2</v>
      </c>
      <c r="Y7" s="671">
        <v>44.702383985062525</v>
      </c>
      <c r="Z7" s="814">
        <f t="shared" si="0"/>
        <v>8.5896985062527478E-2</v>
      </c>
      <c r="AA7" s="532"/>
    </row>
    <row r="8" spans="1:27" ht="19.5" customHeight="1">
      <c r="B8" s="262" t="s">
        <v>1</v>
      </c>
      <c r="C8" s="300">
        <f>+S6</f>
        <v>2134.3741050000003</v>
      </c>
      <c r="D8" s="286">
        <f>+T6</f>
        <v>45.505158999999992</v>
      </c>
      <c r="E8" s="286"/>
      <c r="F8" s="285"/>
      <c r="G8" s="306">
        <f>SUM(C8:F8)</f>
        <v>2179.8792640000001</v>
      </c>
      <c r="H8" s="319">
        <f>+W6</f>
        <v>4.5870360000000003</v>
      </c>
      <c r="I8" s="320">
        <f>+X6</f>
        <v>80.410294399999955</v>
      </c>
      <c r="J8" s="313">
        <f>SUM(H8:I8)</f>
        <v>84.997330399999953</v>
      </c>
      <c r="K8" s="322">
        <f>+C8+H8</f>
        <v>2138.9611410000002</v>
      </c>
      <c r="L8" s="323">
        <f>+D8+I8</f>
        <v>125.91545339999995</v>
      </c>
      <c r="M8" s="323"/>
      <c r="N8" s="324"/>
      <c r="O8" s="287">
        <f>SUM(K8:N8)</f>
        <v>2264.8765944000002</v>
      </c>
      <c r="P8" s="258"/>
      <c r="Q8" s="532"/>
      <c r="R8" s="670" t="s">
        <v>2</v>
      </c>
      <c r="S8" s="671">
        <v>1049.3387809999999</v>
      </c>
      <c r="T8" s="671">
        <v>7.243913</v>
      </c>
      <c r="U8" s="671">
        <v>87.669195000000002</v>
      </c>
      <c r="V8" s="671"/>
      <c r="W8" s="671">
        <v>13.925819707972877</v>
      </c>
      <c r="X8" s="671">
        <v>41.511246007295384</v>
      </c>
      <c r="Y8" s="671">
        <v>1199.688954715268</v>
      </c>
      <c r="Z8" s="814">
        <f t="shared" si="0"/>
        <v>55.437065715268261</v>
      </c>
      <c r="AA8" s="532"/>
    </row>
    <row r="9" spans="1:27" ht="19.5" customHeight="1">
      <c r="B9" s="263"/>
      <c r="C9" s="301">
        <f>+C8/G8</f>
        <v>0.97912491771837884</v>
      </c>
      <c r="D9" s="291">
        <f>+D8/G8</f>
        <v>2.0875082281621257E-2</v>
      </c>
      <c r="E9" s="291"/>
      <c r="F9" s="311"/>
      <c r="G9" s="307">
        <f>+G8/O8</f>
        <v>0.96247154012268954</v>
      </c>
      <c r="H9" s="290">
        <f>+H8/J8</f>
        <v>5.3966824350991649E-2</v>
      </c>
      <c r="I9" s="289">
        <f>+I8/J8</f>
        <v>0.94603317564900835</v>
      </c>
      <c r="J9" s="314">
        <f>+J8/O8</f>
        <v>3.7528459877310454E-2</v>
      </c>
      <c r="K9" s="325">
        <f>+K8/O8</f>
        <v>0.94440515933127167</v>
      </c>
      <c r="L9" s="326">
        <f>+L8/O8</f>
        <v>5.5594840668728288E-2</v>
      </c>
      <c r="M9" s="326"/>
      <c r="N9" s="328"/>
      <c r="O9" s="292">
        <f>+O8/O$56</f>
        <v>3.9756644997036863E-2</v>
      </c>
      <c r="P9" s="269"/>
      <c r="Q9" s="532"/>
      <c r="R9" s="670" t="s">
        <v>3</v>
      </c>
      <c r="S9" s="671">
        <v>8.9677360000000004</v>
      </c>
      <c r="T9" s="671">
        <v>0</v>
      </c>
      <c r="U9" s="671"/>
      <c r="V9" s="671"/>
      <c r="W9" s="671"/>
      <c r="X9" s="671">
        <v>0.48925646468018069</v>
      </c>
      <c r="Y9" s="671">
        <v>9.4569924646801802</v>
      </c>
      <c r="Z9" s="814">
        <f t="shared" si="0"/>
        <v>0.48925646468018069</v>
      </c>
      <c r="AA9" s="532"/>
    </row>
    <row r="10" spans="1:27" ht="19.5" customHeight="1">
      <c r="B10" s="262" t="s">
        <v>24</v>
      </c>
      <c r="C10" s="300">
        <f>+S7</f>
        <v>44.616486999999999</v>
      </c>
      <c r="D10" s="286"/>
      <c r="E10" s="286"/>
      <c r="F10" s="285"/>
      <c r="G10" s="306">
        <f>SUM(C10:F10)</f>
        <v>44.616486999999999</v>
      </c>
      <c r="H10" s="319"/>
      <c r="I10" s="320">
        <f>+X7</f>
        <v>8.5896985062527478E-2</v>
      </c>
      <c r="J10" s="313">
        <f>SUM(H10:I10)</f>
        <v>8.5896985062527478E-2</v>
      </c>
      <c r="K10" s="322">
        <f>+C10+H10</f>
        <v>44.616486999999999</v>
      </c>
      <c r="L10" s="323">
        <f>+D10+I10</f>
        <v>8.5896985062527478E-2</v>
      </c>
      <c r="M10" s="323"/>
      <c r="N10" s="324"/>
      <c r="O10" s="287">
        <f>SUM(K10:N10)</f>
        <v>44.702383985062525</v>
      </c>
      <c r="P10" s="258"/>
      <c r="Q10" s="532"/>
      <c r="R10" s="670" t="s">
        <v>4</v>
      </c>
      <c r="S10" s="671">
        <v>1159.3835980000006</v>
      </c>
      <c r="T10" s="671">
        <v>2.4099860000000004</v>
      </c>
      <c r="U10" s="671"/>
      <c r="V10" s="671"/>
      <c r="W10" s="671">
        <v>6.2195999999999998</v>
      </c>
      <c r="X10" s="671">
        <v>0.60807059093506299</v>
      </c>
      <c r="Y10" s="671">
        <v>1168.6212545909355</v>
      </c>
      <c r="Z10" s="814">
        <f t="shared" si="0"/>
        <v>6.827670590935063</v>
      </c>
      <c r="AA10" s="532"/>
    </row>
    <row r="11" spans="1:27" ht="19.5" customHeight="1">
      <c r="B11" s="263"/>
      <c r="C11" s="301">
        <f>+C10/G10</f>
        <v>1</v>
      </c>
      <c r="D11" s="291"/>
      <c r="E11" s="291"/>
      <c r="F11" s="311"/>
      <c r="G11" s="307">
        <f>+G10/O10</f>
        <v>0.99807846970552561</v>
      </c>
      <c r="H11" s="290"/>
      <c r="I11" s="289">
        <f>+I10/J10</f>
        <v>1</v>
      </c>
      <c r="J11" s="314">
        <f>+J10/O10</f>
        <v>1.9215302944744577E-3</v>
      </c>
      <c r="K11" s="325">
        <f>+K10/O10</f>
        <v>0.99807846970552561</v>
      </c>
      <c r="L11" s="326">
        <f>+L10/O10</f>
        <v>1.9215302944744577E-3</v>
      </c>
      <c r="M11" s="326"/>
      <c r="N11" s="328"/>
      <c r="O11" s="292">
        <f>+O10/O$56</f>
        <v>7.846859360945308E-4</v>
      </c>
      <c r="P11" s="269"/>
      <c r="Q11" s="532"/>
      <c r="R11" s="670" t="s">
        <v>39</v>
      </c>
      <c r="S11" s="671"/>
      <c r="T11" s="671">
        <v>3222.1417349999997</v>
      </c>
      <c r="U11" s="671"/>
      <c r="V11" s="671"/>
      <c r="W11" s="671"/>
      <c r="X11" s="671">
        <v>78.2500245837292</v>
      </c>
      <c r="Y11" s="671">
        <v>3300.3917595837288</v>
      </c>
      <c r="Z11" s="814">
        <f t="shared" si="0"/>
        <v>78.2500245837292</v>
      </c>
      <c r="AA11" s="532"/>
    </row>
    <row r="12" spans="1:27" ht="19.5" customHeight="1">
      <c r="B12" s="262" t="s">
        <v>2</v>
      </c>
      <c r="C12" s="300">
        <f>+S8</f>
        <v>1049.3387809999999</v>
      </c>
      <c r="D12" s="286">
        <f>+T8</f>
        <v>7.243913</v>
      </c>
      <c r="E12" s="286">
        <f>+U8</f>
        <v>87.669195000000002</v>
      </c>
      <c r="F12" s="285"/>
      <c r="G12" s="306">
        <f>SUM(C12:F12)</f>
        <v>1144.2518889999999</v>
      </c>
      <c r="H12" s="319">
        <f>+W8</f>
        <v>13.925819707972877</v>
      </c>
      <c r="I12" s="320">
        <f>+X8</f>
        <v>41.511246007295384</v>
      </c>
      <c r="J12" s="313">
        <f>SUM(H12:I12)</f>
        <v>55.437065715268261</v>
      </c>
      <c r="K12" s="322">
        <f>+C12+H12</f>
        <v>1063.2646007079727</v>
      </c>
      <c r="L12" s="323">
        <f>+D12+I12</f>
        <v>48.755159007295383</v>
      </c>
      <c r="M12" s="323">
        <f>E12</f>
        <v>87.669195000000002</v>
      </c>
      <c r="N12" s="324"/>
      <c r="O12" s="287">
        <f>SUM(K12:N12)</f>
        <v>1199.688954715268</v>
      </c>
      <c r="P12" s="258"/>
      <c r="Q12" s="532"/>
      <c r="R12" s="670" t="s">
        <v>5</v>
      </c>
      <c r="S12" s="671">
        <v>1973.6403850000002</v>
      </c>
      <c r="T12" s="671">
        <v>0</v>
      </c>
      <c r="U12" s="671"/>
      <c r="V12" s="671"/>
      <c r="W12" s="671">
        <v>2.4738239999999996</v>
      </c>
      <c r="X12" s="671">
        <v>109.2967958</v>
      </c>
      <c r="Y12" s="671">
        <v>2085.4110048000002</v>
      </c>
      <c r="Z12" s="814">
        <f t="shared" si="0"/>
        <v>111.77061979999999</v>
      </c>
      <c r="AA12" s="532"/>
    </row>
    <row r="13" spans="1:27" ht="19.5" customHeight="1">
      <c r="B13" s="263"/>
      <c r="C13" s="301">
        <f>+C12/G12</f>
        <v>0.91705226016017527</v>
      </c>
      <c r="D13" s="291">
        <f>+D12/G12</f>
        <v>6.3306978731148952E-3</v>
      </c>
      <c r="E13" s="291">
        <f>+E12/G12</f>
        <v>7.6617041966709834E-2</v>
      </c>
      <c r="F13" s="311"/>
      <c r="G13" s="307">
        <f>+G12/O12</f>
        <v>0.95379046752295438</v>
      </c>
      <c r="H13" s="290">
        <f>+H12/J12</f>
        <v>0.25120051951338185</v>
      </c>
      <c r="I13" s="289">
        <f>+I12/J12</f>
        <v>0.74879948048661815</v>
      </c>
      <c r="J13" s="314">
        <f>+J12/O12</f>
        <v>4.6209532477045762E-2</v>
      </c>
      <c r="K13" s="325">
        <f>+K12/O12</f>
        <v>0.88628356252585994</v>
      </c>
      <c r="L13" s="326">
        <f>+L12/O12</f>
        <v>4.0639833196486203E-2</v>
      </c>
      <c r="M13" s="326">
        <f>+M12/O12</f>
        <v>7.3076604277654E-2</v>
      </c>
      <c r="N13" s="328"/>
      <c r="O13" s="292">
        <f>+O12/O$56</f>
        <v>2.1058810885065653E-2</v>
      </c>
      <c r="P13" s="269"/>
      <c r="Q13" s="532"/>
      <c r="R13" s="670" t="s">
        <v>6</v>
      </c>
      <c r="S13" s="671">
        <v>10257.729243999998</v>
      </c>
      <c r="T13" s="671">
        <v>0.17519999999999999</v>
      </c>
      <c r="U13" s="671"/>
      <c r="V13" s="671"/>
      <c r="W13" s="671">
        <v>19.862542285830109</v>
      </c>
      <c r="X13" s="671">
        <v>0.37090899999999999</v>
      </c>
      <c r="Y13" s="671">
        <v>10278.137895285827</v>
      </c>
      <c r="Z13" s="814">
        <f t="shared" si="0"/>
        <v>20.23345128583011</v>
      </c>
      <c r="AA13" s="532"/>
    </row>
    <row r="14" spans="1:27" ht="19.5" customHeight="1">
      <c r="B14" s="262" t="s">
        <v>3</v>
      </c>
      <c r="C14" s="300">
        <f>+S9</f>
        <v>8.9677360000000004</v>
      </c>
      <c r="D14" s="286">
        <f>+T9</f>
        <v>0</v>
      </c>
      <c r="E14" s="286"/>
      <c r="F14" s="285"/>
      <c r="G14" s="306">
        <f>SUM(C14:F14)</f>
        <v>8.9677360000000004</v>
      </c>
      <c r="H14" s="319"/>
      <c r="I14" s="320">
        <f>+X9</f>
        <v>0.48925646468018069</v>
      </c>
      <c r="J14" s="313">
        <f>SUM(H14:I14)</f>
        <v>0.48925646468018069</v>
      </c>
      <c r="K14" s="322">
        <f>+C14+H14</f>
        <v>8.9677360000000004</v>
      </c>
      <c r="L14" s="323">
        <f>+D14+I14</f>
        <v>0.48925646468018069</v>
      </c>
      <c r="M14" s="323"/>
      <c r="N14" s="324"/>
      <c r="O14" s="287">
        <f>SUM(K14:N14)</f>
        <v>9.4569924646801802</v>
      </c>
      <c r="P14" s="270"/>
      <c r="Q14" s="532"/>
      <c r="R14" s="670" t="s">
        <v>69</v>
      </c>
      <c r="S14" s="671">
        <v>2454.6873104650012</v>
      </c>
      <c r="T14" s="671">
        <v>0.17519999999999999</v>
      </c>
      <c r="U14" s="671"/>
      <c r="V14" s="671"/>
      <c r="W14" s="671">
        <v>27.666898</v>
      </c>
      <c r="X14" s="671">
        <v>0.56560960000000005</v>
      </c>
      <c r="Y14" s="671">
        <v>2483.0950180650011</v>
      </c>
      <c r="Z14" s="814">
        <f t="shared" si="0"/>
        <v>28.232507599999998</v>
      </c>
      <c r="AA14" s="532"/>
    </row>
    <row r="15" spans="1:27" ht="19.5" customHeight="1">
      <c r="B15" s="263"/>
      <c r="C15" s="301">
        <f>+C14/G14</f>
        <v>1</v>
      </c>
      <c r="D15" s="291">
        <f>+D14/G14</f>
        <v>0</v>
      </c>
      <c r="E15" s="291"/>
      <c r="F15" s="311"/>
      <c r="G15" s="307">
        <f>+G14/O14</f>
        <v>0.94826511002229863</v>
      </c>
      <c r="H15" s="290"/>
      <c r="I15" s="289">
        <f>+I14/J14</f>
        <v>1</v>
      </c>
      <c r="J15" s="314">
        <f>+J14/O14</f>
        <v>5.173488997770144E-2</v>
      </c>
      <c r="K15" s="325">
        <f>+K14/O14</f>
        <v>0.94826511002229863</v>
      </c>
      <c r="L15" s="326">
        <f>+L14/O14</f>
        <v>5.173488997770144E-2</v>
      </c>
      <c r="M15" s="326"/>
      <c r="N15" s="328"/>
      <c r="O15" s="292">
        <f>+O14/O$56</f>
        <v>1.6600387548158885E-4</v>
      </c>
      <c r="P15" s="269"/>
      <c r="Q15" s="532"/>
      <c r="R15" s="670" t="s">
        <v>8</v>
      </c>
      <c r="S15" s="671"/>
      <c r="T15" s="671">
        <v>347.81710500000003</v>
      </c>
      <c r="U15" s="671"/>
      <c r="V15" s="671">
        <v>1203.984643</v>
      </c>
      <c r="W15" s="671"/>
      <c r="X15" s="671">
        <v>108.08245479999997</v>
      </c>
      <c r="Y15" s="671">
        <v>1659.8842028000001</v>
      </c>
      <c r="Z15" s="814">
        <f t="shared" si="0"/>
        <v>108.08245479999997</v>
      </c>
      <c r="AA15" s="532"/>
    </row>
    <row r="16" spans="1:27" ht="19.5" customHeight="1">
      <c r="B16" s="262" t="s">
        <v>4</v>
      </c>
      <c r="C16" s="300">
        <f>+S10</f>
        <v>1159.3835980000006</v>
      </c>
      <c r="D16" s="286">
        <f>+T10</f>
        <v>2.4099860000000004</v>
      </c>
      <c r="E16" s="286"/>
      <c r="F16" s="285"/>
      <c r="G16" s="306">
        <f>SUM(C16:F16)</f>
        <v>1161.7935840000005</v>
      </c>
      <c r="H16" s="319">
        <f>+W10</f>
        <v>6.2195999999999998</v>
      </c>
      <c r="I16" s="320">
        <f>+X10</f>
        <v>0.60807059093506299</v>
      </c>
      <c r="J16" s="313">
        <f>SUM(H16:I16)</f>
        <v>6.827670590935063</v>
      </c>
      <c r="K16" s="322">
        <f>+C16+H16</f>
        <v>1165.6031980000005</v>
      </c>
      <c r="L16" s="323">
        <f>+D16+I16</f>
        <v>3.0180565909350632</v>
      </c>
      <c r="M16" s="323"/>
      <c r="N16" s="324"/>
      <c r="O16" s="287">
        <f>SUM(K16:N16)</f>
        <v>1168.6212545909355</v>
      </c>
      <c r="P16" s="270"/>
      <c r="Q16" s="532"/>
      <c r="R16" s="670" t="s">
        <v>55</v>
      </c>
      <c r="S16" s="671">
        <v>2719.0956649999994</v>
      </c>
      <c r="T16" s="671">
        <v>0.36132300000000001</v>
      </c>
      <c r="U16" s="671"/>
      <c r="V16" s="671"/>
      <c r="W16" s="671">
        <v>232.41672399999999</v>
      </c>
      <c r="X16" s="671">
        <v>2.8236599999999997E-2</v>
      </c>
      <c r="Y16" s="671">
        <v>2951.9019485999997</v>
      </c>
      <c r="Z16" s="814">
        <f t="shared" si="0"/>
        <v>232.4449606</v>
      </c>
      <c r="AA16" s="532"/>
    </row>
    <row r="17" spans="2:27" ht="19.5" customHeight="1">
      <c r="B17" s="263"/>
      <c r="C17" s="301">
        <f>+C16/G16</f>
        <v>0.99792563323365724</v>
      </c>
      <c r="D17" s="291">
        <f>+D16/G16</f>
        <v>2.0743667663428922E-3</v>
      </c>
      <c r="E17" s="291"/>
      <c r="F17" s="311"/>
      <c r="G17" s="307">
        <f>+G16/O16</f>
        <v>0.9941574992204596</v>
      </c>
      <c r="H17" s="290">
        <f>+H16/J16</f>
        <v>0.91094025658730748</v>
      </c>
      <c r="I17" s="289">
        <f>+I16/J16</f>
        <v>8.905974341269246E-2</v>
      </c>
      <c r="J17" s="314">
        <f>+J16/O16</f>
        <v>5.8425007795404361E-3</v>
      </c>
      <c r="K17" s="325">
        <f>+K16/O16</f>
        <v>0.9974174211027923</v>
      </c>
      <c r="L17" s="326">
        <f>+L16/O16</f>
        <v>2.5825788972078079E-3</v>
      </c>
      <c r="M17" s="326"/>
      <c r="N17" s="328"/>
      <c r="O17" s="292">
        <f>+O16/O$56</f>
        <v>2.0513462176985291E-2</v>
      </c>
      <c r="P17" s="269"/>
      <c r="Q17" s="532"/>
      <c r="R17" s="670" t="s">
        <v>10</v>
      </c>
      <c r="S17" s="671">
        <v>33.275649231306311</v>
      </c>
      <c r="T17" s="671">
        <v>0.17519999999999999</v>
      </c>
      <c r="U17" s="671"/>
      <c r="V17" s="671">
        <v>323.04980999999992</v>
      </c>
      <c r="W17" s="671">
        <v>73.61282700000001</v>
      </c>
      <c r="X17" s="671">
        <v>317.9538675816076</v>
      </c>
      <c r="Y17" s="671">
        <v>748.06735381291389</v>
      </c>
      <c r="Z17" s="814">
        <f t="shared" si="0"/>
        <v>391.56669458160763</v>
      </c>
      <c r="AA17" s="532"/>
    </row>
    <row r="18" spans="2:27" ht="19.5" customHeight="1">
      <c r="B18" s="262" t="s">
        <v>39</v>
      </c>
      <c r="C18" s="300"/>
      <c r="D18" s="286">
        <f>+T11</f>
        <v>3222.1417349999997</v>
      </c>
      <c r="E18" s="286"/>
      <c r="F18" s="285"/>
      <c r="G18" s="306">
        <f>SUM(C18:F18)</f>
        <v>3222.1417349999997</v>
      </c>
      <c r="H18" s="319"/>
      <c r="I18" s="320">
        <f>+X11</f>
        <v>78.2500245837292</v>
      </c>
      <c r="J18" s="313">
        <f>SUM(H18:I18)</f>
        <v>78.2500245837292</v>
      </c>
      <c r="K18" s="322"/>
      <c r="L18" s="323">
        <f>+D18+I18</f>
        <v>3300.3917595837288</v>
      </c>
      <c r="M18" s="323"/>
      <c r="N18" s="324"/>
      <c r="O18" s="287">
        <f>SUM(K18:N18)</f>
        <v>3300.3917595837288</v>
      </c>
      <c r="P18" s="270"/>
      <c r="Q18" s="532"/>
      <c r="R18" s="670" t="s">
        <v>11</v>
      </c>
      <c r="S18" s="671">
        <v>4.748432750000001</v>
      </c>
      <c r="T18" s="671">
        <v>3.8266</v>
      </c>
      <c r="U18" s="671"/>
      <c r="V18" s="671"/>
      <c r="W18" s="671"/>
      <c r="X18" s="671">
        <v>55.280643200000007</v>
      </c>
      <c r="Y18" s="671">
        <v>63.855675950000006</v>
      </c>
      <c r="Z18" s="814">
        <f t="shared" si="0"/>
        <v>55.280643200000007</v>
      </c>
      <c r="AA18" s="532"/>
    </row>
    <row r="19" spans="2:27" ht="19.5" customHeight="1">
      <c r="B19" s="263"/>
      <c r="C19" s="301"/>
      <c r="D19" s="291">
        <f>+D18/G18</f>
        <v>1</v>
      </c>
      <c r="E19" s="291"/>
      <c r="F19" s="311"/>
      <c r="G19" s="307">
        <f>+G18/O18</f>
        <v>0.97629068599007818</v>
      </c>
      <c r="H19" s="290"/>
      <c r="I19" s="289">
        <f>+I18/J18</f>
        <v>1</v>
      </c>
      <c r="J19" s="314">
        <f>+J18/O18</f>
        <v>2.3709314009921871E-2</v>
      </c>
      <c r="K19" s="325"/>
      <c r="L19" s="326">
        <f>+L18/O18</f>
        <v>1</v>
      </c>
      <c r="M19" s="326"/>
      <c r="N19" s="328"/>
      <c r="O19" s="292">
        <f>+O18/O$56</f>
        <v>5.7933621576267962E-2</v>
      </c>
      <c r="P19" s="269"/>
      <c r="Q19" s="532"/>
      <c r="R19" s="670" t="s">
        <v>12</v>
      </c>
      <c r="S19" s="671">
        <v>6637.3805579999998</v>
      </c>
      <c r="T19" s="671">
        <v>15843.764170999995</v>
      </c>
      <c r="U19" s="671"/>
      <c r="V19" s="671"/>
      <c r="W19" s="671">
        <v>207.60617654637664</v>
      </c>
      <c r="X19" s="671">
        <v>430.80648392808644</v>
      </c>
      <c r="Y19" s="671">
        <v>23119.557389474459</v>
      </c>
      <c r="Z19" s="814">
        <f t="shared" si="0"/>
        <v>638.41266047446311</v>
      </c>
      <c r="AA19" s="532"/>
    </row>
    <row r="20" spans="2:27" ht="19.5" customHeight="1">
      <c r="B20" s="262" t="s">
        <v>5</v>
      </c>
      <c r="C20" s="300">
        <f>+S12</f>
        <v>1973.6403850000002</v>
      </c>
      <c r="D20" s="286">
        <f>+T12</f>
        <v>0</v>
      </c>
      <c r="E20" s="286"/>
      <c r="F20" s="285"/>
      <c r="G20" s="306">
        <f>SUM(C20:F20)</f>
        <v>1973.6403850000002</v>
      </c>
      <c r="H20" s="319">
        <f>+W12</f>
        <v>2.4738239999999996</v>
      </c>
      <c r="I20" s="320">
        <f>+X12</f>
        <v>109.2967958</v>
      </c>
      <c r="J20" s="313">
        <f>SUM(H20:I20)</f>
        <v>111.77061979999999</v>
      </c>
      <c r="K20" s="322">
        <f>+C20+H20</f>
        <v>1976.1142090000001</v>
      </c>
      <c r="L20" s="323">
        <f>+D20+I20</f>
        <v>109.2967958</v>
      </c>
      <c r="M20" s="323"/>
      <c r="N20" s="324"/>
      <c r="O20" s="287">
        <f>SUM(K20:N20)</f>
        <v>2085.4110048000002</v>
      </c>
      <c r="P20" s="270"/>
      <c r="Q20" s="532"/>
      <c r="R20" s="670" t="s">
        <v>13</v>
      </c>
      <c r="S20" s="671"/>
      <c r="T20" s="671">
        <v>389.90709399999997</v>
      </c>
      <c r="U20" s="671"/>
      <c r="V20" s="671"/>
      <c r="W20" s="671"/>
      <c r="X20" s="671">
        <v>470.20885580000004</v>
      </c>
      <c r="Y20" s="671">
        <v>860.11594979999995</v>
      </c>
      <c r="Z20" s="814">
        <f t="shared" si="0"/>
        <v>470.20885580000004</v>
      </c>
      <c r="AA20" s="532"/>
    </row>
    <row r="21" spans="2:27" ht="19.5" customHeight="1">
      <c r="B21" s="263"/>
      <c r="C21" s="301">
        <f>+C20/G20</f>
        <v>1</v>
      </c>
      <c r="D21" s="291">
        <f>+D20/G20</f>
        <v>0</v>
      </c>
      <c r="E21" s="291"/>
      <c r="F21" s="311"/>
      <c r="G21" s="307">
        <f>+G20/O20</f>
        <v>0.94640355328386727</v>
      </c>
      <c r="H21" s="290">
        <f>+H20/J20</f>
        <v>2.2133043588973635E-2</v>
      </c>
      <c r="I21" s="289">
        <f>+I20/J20</f>
        <v>0.97786695641102639</v>
      </c>
      <c r="J21" s="314">
        <f>+J20/O20</f>
        <v>5.3596446716132715E-2</v>
      </c>
      <c r="K21" s="325">
        <f>+K20/O20</f>
        <v>0.94758980577524943</v>
      </c>
      <c r="L21" s="326">
        <f>+L20/O20</f>
        <v>5.2410194224750448E-2</v>
      </c>
      <c r="M21" s="326"/>
      <c r="N21" s="328"/>
      <c r="O21" s="292">
        <f>+O20/O$56</f>
        <v>3.660638517601502E-2</v>
      </c>
      <c r="P21" s="269"/>
      <c r="Q21" s="532"/>
      <c r="R21" s="670" t="s">
        <v>14</v>
      </c>
      <c r="S21" s="671"/>
      <c r="T21" s="671">
        <v>2.0614140000000001</v>
      </c>
      <c r="U21" s="671"/>
      <c r="V21" s="671"/>
      <c r="W21" s="671"/>
      <c r="X21" s="671"/>
      <c r="Y21" s="671">
        <v>2.0614140000000001</v>
      </c>
      <c r="Z21" s="814">
        <f t="shared" si="0"/>
        <v>0</v>
      </c>
      <c r="AA21" s="532"/>
    </row>
    <row r="22" spans="2:27" ht="19.5" customHeight="1">
      <c r="B22" s="262" t="s">
        <v>6</v>
      </c>
      <c r="C22" s="300">
        <f>+S13</f>
        <v>10257.729243999998</v>
      </c>
      <c r="D22" s="286">
        <f>+T13</f>
        <v>0.17519999999999999</v>
      </c>
      <c r="E22" s="286"/>
      <c r="F22" s="285"/>
      <c r="G22" s="306">
        <f>SUM(C22:F22)</f>
        <v>10257.904443999998</v>
      </c>
      <c r="H22" s="319">
        <f>+W13</f>
        <v>19.862542285830109</v>
      </c>
      <c r="I22" s="320">
        <f>+X13</f>
        <v>0.37090899999999999</v>
      </c>
      <c r="J22" s="313">
        <f>SUM(H22:I22)</f>
        <v>20.23345128583011</v>
      </c>
      <c r="K22" s="322">
        <f>+C22+H22</f>
        <v>10277.591786285828</v>
      </c>
      <c r="L22" s="323">
        <f>+D22+I22</f>
        <v>0.54610899999999996</v>
      </c>
      <c r="M22" s="323"/>
      <c r="N22" s="324"/>
      <c r="O22" s="287">
        <f>SUM(K22:N22)</f>
        <v>10278.137895285829</v>
      </c>
      <c r="P22" s="270"/>
      <c r="Q22" s="532"/>
      <c r="R22" s="670" t="s">
        <v>15</v>
      </c>
      <c r="S22" s="671">
        <v>1.6468799999999999</v>
      </c>
      <c r="T22" s="671">
        <v>45.558788999999997</v>
      </c>
      <c r="U22" s="671">
        <v>627.60733600000003</v>
      </c>
      <c r="V22" s="671"/>
      <c r="W22" s="671">
        <v>29.224915999999997</v>
      </c>
      <c r="X22" s="671">
        <v>4.7943299999999986</v>
      </c>
      <c r="Y22" s="671">
        <v>708.83225099999993</v>
      </c>
      <c r="Z22" s="814">
        <f t="shared" si="0"/>
        <v>34.019245999999995</v>
      </c>
      <c r="AA22" s="532"/>
    </row>
    <row r="23" spans="2:27" ht="19.5" customHeight="1">
      <c r="B23" s="263"/>
      <c r="C23" s="301">
        <f>+C22/G22</f>
        <v>0.99998292048819948</v>
      </c>
      <c r="D23" s="291">
        <f>+D22/G22</f>
        <v>1.7079511800529308E-5</v>
      </c>
      <c r="E23" s="291"/>
      <c r="F23" s="311"/>
      <c r="G23" s="307">
        <f>+G22/O22</f>
        <v>0.99803140885129482</v>
      </c>
      <c r="H23" s="290">
        <f>+H22/J22</f>
        <v>0.98166852531679771</v>
      </c>
      <c r="I23" s="289">
        <f>+I22/J22</f>
        <v>1.8331474683202217E-2</v>
      </c>
      <c r="J23" s="314">
        <f>+J22/O22</f>
        <v>1.9685911487050964E-3</v>
      </c>
      <c r="K23" s="325">
        <f>+K22/O22</f>
        <v>0.9999468669319711</v>
      </c>
      <c r="L23" s="326">
        <f>+L22/O22</f>
        <v>5.3133068028838023E-5</v>
      </c>
      <c r="M23" s="326"/>
      <c r="N23" s="328"/>
      <c r="O23" s="292">
        <f>+O22/O$56</f>
        <v>0.18041790027050947</v>
      </c>
      <c r="P23" s="269"/>
      <c r="Q23" s="532"/>
      <c r="R23" s="670" t="s">
        <v>16</v>
      </c>
      <c r="S23" s="671">
        <v>895.53549400000009</v>
      </c>
      <c r="T23" s="671">
        <v>0.1588</v>
      </c>
      <c r="U23" s="671"/>
      <c r="V23" s="671"/>
      <c r="W23" s="671">
        <v>75.280703341375002</v>
      </c>
      <c r="X23" s="671">
        <v>0</v>
      </c>
      <c r="Y23" s="671">
        <v>970.97499734137511</v>
      </c>
      <c r="Z23" s="814">
        <f t="shared" si="0"/>
        <v>75.280703341375002</v>
      </c>
      <c r="AA23" s="532"/>
    </row>
    <row r="24" spans="2:27" ht="19.5" customHeight="1">
      <c r="B24" s="262" t="s">
        <v>7</v>
      </c>
      <c r="C24" s="300">
        <f>+S14</f>
        <v>2454.6873104650012</v>
      </c>
      <c r="D24" s="286">
        <f>+T14</f>
        <v>0.17519999999999999</v>
      </c>
      <c r="E24" s="286"/>
      <c r="F24" s="285"/>
      <c r="G24" s="306">
        <f>SUM(C24:F24)</f>
        <v>2454.8625104650014</v>
      </c>
      <c r="H24" s="319">
        <f>+W14</f>
        <v>27.666898</v>
      </c>
      <c r="I24" s="320">
        <f>+X14</f>
        <v>0.56560960000000005</v>
      </c>
      <c r="J24" s="313">
        <f>SUM(H24:I24)</f>
        <v>28.232507599999998</v>
      </c>
      <c r="K24" s="322">
        <f>+C24+H24</f>
        <v>2482.3542084650012</v>
      </c>
      <c r="L24" s="323">
        <f>+D24+I24</f>
        <v>0.74080960000000007</v>
      </c>
      <c r="M24" s="323"/>
      <c r="N24" s="324"/>
      <c r="O24" s="287">
        <f>SUM(K24:N24)</f>
        <v>2483.0950180650011</v>
      </c>
      <c r="P24" s="270"/>
      <c r="Q24" s="532"/>
      <c r="R24" s="670" t="s">
        <v>17</v>
      </c>
      <c r="S24" s="671">
        <v>184.85403099999999</v>
      </c>
      <c r="T24" s="671">
        <v>1004.5483570000001</v>
      </c>
      <c r="U24" s="671"/>
      <c r="V24" s="671">
        <v>128.00453999999999</v>
      </c>
      <c r="W24" s="671"/>
      <c r="X24" s="671">
        <v>100.37015438006391</v>
      </c>
      <c r="Y24" s="671">
        <v>1417.777082380064</v>
      </c>
      <c r="Z24" s="814">
        <f t="shared" si="0"/>
        <v>100.37015438006391</v>
      </c>
      <c r="AA24" s="532"/>
    </row>
    <row r="25" spans="2:27" ht="19.5" customHeight="1">
      <c r="B25" s="263"/>
      <c r="C25" s="301">
        <f>+C24/G24</f>
        <v>0.99992863144096533</v>
      </c>
      <c r="D25" s="291">
        <f>+D24/G24</f>
        <v>7.136855903462126E-5</v>
      </c>
      <c r="E25" s="291"/>
      <c r="F25" s="311"/>
      <c r="G25" s="307">
        <f>+G24/O24</f>
        <v>0.98863011387216249</v>
      </c>
      <c r="H25" s="290">
        <f>+H24/J24</f>
        <v>0.97996601619616674</v>
      </c>
      <c r="I25" s="289">
        <f>+I24/J24</f>
        <v>2.0033983803833283E-2</v>
      </c>
      <c r="J25" s="314">
        <f>+J24/O24</f>
        <v>1.1369886127837635E-2</v>
      </c>
      <c r="K25" s="325">
        <f>+K24/O24</f>
        <v>0.99970165877881823</v>
      </c>
      <c r="L25" s="326">
        <f>+L24/O24</f>
        <v>2.9834122118181769E-4</v>
      </c>
      <c r="M25" s="326"/>
      <c r="N25" s="328"/>
      <c r="O25" s="292">
        <f>+O24/O$56</f>
        <v>4.3587154978425385E-2</v>
      </c>
      <c r="P25" s="269"/>
      <c r="Q25" s="532"/>
      <c r="R25" s="670" t="s">
        <v>18</v>
      </c>
      <c r="S25" s="671">
        <v>1003.5107501875001</v>
      </c>
      <c r="T25" s="671">
        <v>2.9608800000000004</v>
      </c>
      <c r="U25" s="671"/>
      <c r="V25" s="671"/>
      <c r="W25" s="671"/>
      <c r="X25" s="671">
        <v>10.994040000000002</v>
      </c>
      <c r="Y25" s="671">
        <v>1017.4656701875001</v>
      </c>
      <c r="Z25" s="814">
        <f t="shared" si="0"/>
        <v>10.994040000000002</v>
      </c>
      <c r="AA25" s="532"/>
    </row>
    <row r="26" spans="2:27" ht="19.5" customHeight="1">
      <c r="B26" s="262" t="s">
        <v>8</v>
      </c>
      <c r="C26" s="300"/>
      <c r="D26" s="286">
        <f>+T15</f>
        <v>347.81710500000003</v>
      </c>
      <c r="E26" s="286"/>
      <c r="F26" s="285">
        <f>+V15</f>
        <v>1203.984643</v>
      </c>
      <c r="G26" s="306">
        <f>SUM(C26:F26)</f>
        <v>1551.8017480000001</v>
      </c>
      <c r="H26" s="319"/>
      <c r="I26" s="320">
        <f>+X15</f>
        <v>108.08245479999997</v>
      </c>
      <c r="J26" s="313">
        <f>SUM(H26:I26)</f>
        <v>108.08245479999997</v>
      </c>
      <c r="K26" s="322"/>
      <c r="L26" s="323">
        <f>+D26+I26</f>
        <v>455.89955980000002</v>
      </c>
      <c r="M26" s="323"/>
      <c r="N26" s="324">
        <f>+F26</f>
        <v>1203.984643</v>
      </c>
      <c r="O26" s="287">
        <f>SUM(K26:N26)</f>
        <v>1659.8842027999999</v>
      </c>
      <c r="P26" s="270"/>
      <c r="Q26" s="532"/>
      <c r="R26" s="670" t="s">
        <v>19</v>
      </c>
      <c r="S26" s="671">
        <v>47.088441999999986</v>
      </c>
      <c r="T26" s="671">
        <v>3.0930590000000002</v>
      </c>
      <c r="U26" s="671"/>
      <c r="V26" s="671"/>
      <c r="W26" s="671"/>
      <c r="X26" s="671">
        <v>0</v>
      </c>
      <c r="Y26" s="671">
        <v>50.181500999999983</v>
      </c>
      <c r="Z26" s="814">
        <f t="shared" si="0"/>
        <v>0</v>
      </c>
      <c r="AA26" s="532"/>
    </row>
    <row r="27" spans="2:27" ht="19.5" customHeight="1">
      <c r="B27" s="263"/>
      <c r="C27" s="301"/>
      <c r="D27" s="291">
        <f>+D26/G26</f>
        <v>0.22413759067372827</v>
      </c>
      <c r="E27" s="291"/>
      <c r="F27" s="338">
        <f>+F26/G26</f>
        <v>0.77586240932627171</v>
      </c>
      <c r="G27" s="307">
        <f>+G26/O26</f>
        <v>0.93488554525810941</v>
      </c>
      <c r="H27" s="290"/>
      <c r="I27" s="289">
        <f>+I26/J26</f>
        <v>1</v>
      </c>
      <c r="J27" s="314">
        <f>+J26/O26</f>
        <v>6.5114454741890732E-2</v>
      </c>
      <c r="K27" s="325"/>
      <c r="L27" s="326">
        <f>+L26/O26</f>
        <v>0.27465744841173811</v>
      </c>
      <c r="M27" s="326"/>
      <c r="N27" s="328">
        <f>+N26/O26</f>
        <v>0.725342551588262</v>
      </c>
      <c r="O27" s="292">
        <f>+O26/O$56</f>
        <v>2.9136875337965717E-2</v>
      </c>
      <c r="P27" s="269"/>
      <c r="Q27" s="532"/>
      <c r="R27" s="670" t="s">
        <v>20</v>
      </c>
      <c r="S27" s="671">
        <v>104.57516999999999</v>
      </c>
      <c r="T27" s="671"/>
      <c r="U27" s="671">
        <v>47.733422000000004</v>
      </c>
      <c r="V27" s="671"/>
      <c r="W27" s="671"/>
      <c r="X27" s="671">
        <v>0.21174700000000002</v>
      </c>
      <c r="Y27" s="671">
        <v>152.52033899999998</v>
      </c>
      <c r="Z27" s="814">
        <f t="shared" si="0"/>
        <v>0.21174700000000002</v>
      </c>
      <c r="AA27" s="532"/>
    </row>
    <row r="28" spans="2:27" ht="19.5" customHeight="1">
      <c r="B28" s="262" t="s">
        <v>9</v>
      </c>
      <c r="C28" s="300">
        <f>+S16</f>
        <v>2719.0956649999994</v>
      </c>
      <c r="D28" s="286">
        <f>+T16</f>
        <v>0.36132300000000001</v>
      </c>
      <c r="E28" s="286"/>
      <c r="F28" s="285"/>
      <c r="G28" s="306">
        <f>SUM(C28:F28)</f>
        <v>2719.4569879999995</v>
      </c>
      <c r="H28" s="319">
        <f>+W16</f>
        <v>232.41672399999999</v>
      </c>
      <c r="I28" s="320">
        <f>+X16</f>
        <v>2.8236599999999997E-2</v>
      </c>
      <c r="J28" s="313">
        <f>SUM(H28:I28)</f>
        <v>232.4449606</v>
      </c>
      <c r="K28" s="322">
        <f>+C28+H28</f>
        <v>2951.5123889999995</v>
      </c>
      <c r="L28" s="323">
        <f>+D28+I28</f>
        <v>0.38955960000000001</v>
      </c>
      <c r="M28" s="323"/>
      <c r="N28" s="324"/>
      <c r="O28" s="287">
        <f>SUM(K28:N28)</f>
        <v>2951.9019485999997</v>
      </c>
      <c r="P28" s="270"/>
      <c r="Q28" s="532"/>
      <c r="R28" s="670" t="s">
        <v>21</v>
      </c>
      <c r="S28" s="671"/>
      <c r="T28" s="671">
        <v>0.63287000000000004</v>
      </c>
      <c r="U28" s="671"/>
      <c r="V28" s="671"/>
      <c r="W28" s="671"/>
      <c r="X28" s="671">
        <v>12.856176000000001</v>
      </c>
      <c r="Y28" s="671">
        <v>13.489046000000002</v>
      </c>
      <c r="Z28" s="814">
        <f t="shared" si="0"/>
        <v>12.856176000000001</v>
      </c>
      <c r="AA28" s="532"/>
    </row>
    <row r="29" spans="2:27" ht="19.5" customHeight="1">
      <c r="B29" s="263"/>
      <c r="C29" s="301">
        <f>+C28/G28</f>
        <v>0.99986713413685357</v>
      </c>
      <c r="D29" s="291">
        <f>+D28/G28</f>
        <v>1.3286586314635254E-4</v>
      </c>
      <c r="E29" s="291"/>
      <c r="F29" s="311"/>
      <c r="G29" s="307">
        <f>+G28/O28</f>
        <v>0.92125586667597748</v>
      </c>
      <c r="H29" s="290">
        <f>+H28/J28</f>
        <v>0.99987852350110273</v>
      </c>
      <c r="I29" s="289">
        <f>+I28/J28</f>
        <v>1.2147649889726195E-4</v>
      </c>
      <c r="J29" s="314">
        <f>+J28/O28</f>
        <v>7.8744133324022442E-2</v>
      </c>
      <c r="K29" s="325">
        <f>+K28/O28</f>
        <v>0.99986803098247046</v>
      </c>
      <c r="L29" s="326">
        <f>+L28/O28</f>
        <v>1.3196901752944627E-4</v>
      </c>
      <c r="M29" s="326"/>
      <c r="N29" s="328"/>
      <c r="O29" s="292">
        <f>+O28/O$56</f>
        <v>5.1816385107569793E-2</v>
      </c>
      <c r="P29" s="269"/>
      <c r="Q29" s="532"/>
      <c r="R29" s="670" t="s">
        <v>22</v>
      </c>
      <c r="S29" s="671">
        <v>5.1448879999999999</v>
      </c>
      <c r="T29" s="671">
        <v>336.94990099999995</v>
      </c>
      <c r="U29" s="671">
        <v>4.8686999999999987E-2</v>
      </c>
      <c r="V29" s="671"/>
      <c r="W29" s="671"/>
      <c r="X29" s="671">
        <v>2.2053250000000002</v>
      </c>
      <c r="Y29" s="671">
        <v>344.34880099999992</v>
      </c>
      <c r="Z29" s="814">
        <f t="shared" si="0"/>
        <v>2.2053250000000002</v>
      </c>
      <c r="AA29" s="532"/>
    </row>
    <row r="30" spans="2:27" ht="19.5" customHeight="1">
      <c r="B30" s="262" t="s">
        <v>10</v>
      </c>
      <c r="C30" s="300">
        <f>+S17</f>
        <v>33.275649231306311</v>
      </c>
      <c r="D30" s="286">
        <f>+T17</f>
        <v>0.17519999999999999</v>
      </c>
      <c r="E30" s="286"/>
      <c r="F30" s="285">
        <f>+V17</f>
        <v>323.04980999999992</v>
      </c>
      <c r="G30" s="306">
        <f>SUM(C30:F30)</f>
        <v>356.50065923130626</v>
      </c>
      <c r="H30" s="319">
        <f>+W17</f>
        <v>73.61282700000001</v>
      </c>
      <c r="I30" s="320">
        <f>+X17</f>
        <v>317.9538675816076</v>
      </c>
      <c r="J30" s="313">
        <f>SUM(H30:I30)</f>
        <v>391.56669458160763</v>
      </c>
      <c r="K30" s="322">
        <f>+C30+H30</f>
        <v>106.88847623130633</v>
      </c>
      <c r="L30" s="323">
        <f>+D30+I30</f>
        <v>318.12906758160761</v>
      </c>
      <c r="M30" s="323"/>
      <c r="N30" s="324">
        <f>+F30</f>
        <v>323.04980999999992</v>
      </c>
      <c r="O30" s="287">
        <f>SUM(K30:N30)</f>
        <v>748.06735381291378</v>
      </c>
      <c r="P30" s="270"/>
      <c r="Q30" s="532"/>
      <c r="R30" s="672" t="s">
        <v>112</v>
      </c>
      <c r="S30" s="673">
        <v>30769.211305633802</v>
      </c>
      <c r="T30" s="673">
        <v>21261.283019999992</v>
      </c>
      <c r="U30" s="673">
        <v>763.05863999999997</v>
      </c>
      <c r="V30" s="673">
        <v>1655.0389929999999</v>
      </c>
      <c r="W30" s="673">
        <v>692.8770668815547</v>
      </c>
      <c r="X30" s="673">
        <v>1827.0350967214601</v>
      </c>
      <c r="Y30" s="673">
        <v>56968.504122236824</v>
      </c>
      <c r="Z30" s="534"/>
      <c r="AA30" s="532"/>
    </row>
    <row r="31" spans="2:27" ht="19.5" customHeight="1">
      <c r="B31" s="263"/>
      <c r="C31" s="301">
        <f>+C30/G30</f>
        <v>9.3339656939361401E-2</v>
      </c>
      <c r="D31" s="291">
        <f>+D30/G30</f>
        <v>4.9144369151453936E-4</v>
      </c>
      <c r="E31" s="291"/>
      <c r="F31" s="338">
        <f>+F30/G30</f>
        <v>0.90616889936912404</v>
      </c>
      <c r="G31" s="307">
        <f>+G30/O30</f>
        <v>0.47656224725516427</v>
      </c>
      <c r="H31" s="290">
        <f>+H30/J30</f>
        <v>0.18799562888936697</v>
      </c>
      <c r="I31" s="289">
        <f>+I30/J30</f>
        <v>0.81200437111063295</v>
      </c>
      <c r="J31" s="314">
        <f>+J30/O30</f>
        <v>0.52343775274483595</v>
      </c>
      <c r="K31" s="325">
        <f>+K30/O30</f>
        <v>0.14288616618075056</v>
      </c>
      <c r="L31" s="326">
        <f>+L30/O30</f>
        <v>0.42526794674316104</v>
      </c>
      <c r="M31" s="326"/>
      <c r="N31" s="328">
        <f>+N30/O30</f>
        <v>0.43184588707608851</v>
      </c>
      <c r="O31" s="292">
        <f>+O30/O$56</f>
        <v>1.3131244454089796E-2</v>
      </c>
      <c r="P31" s="269"/>
      <c r="Q31" s="532"/>
      <c r="R31" s="534"/>
      <c r="S31" s="534"/>
      <c r="T31" s="534"/>
      <c r="U31" s="534"/>
      <c r="V31" s="534"/>
      <c r="W31" s="534"/>
      <c r="X31" s="534"/>
      <c r="Y31" s="534"/>
      <c r="Z31" s="534"/>
      <c r="AA31" s="532"/>
    </row>
    <row r="32" spans="2:27" ht="19.5" customHeight="1">
      <c r="B32" s="262" t="s">
        <v>11</v>
      </c>
      <c r="C32" s="300">
        <f>+S18</f>
        <v>4.748432750000001</v>
      </c>
      <c r="D32" s="286">
        <f>+T18</f>
        <v>3.8266</v>
      </c>
      <c r="E32" s="286"/>
      <c r="F32" s="285"/>
      <c r="G32" s="306">
        <f>SUM(C32:F32)</f>
        <v>8.5750327500000019</v>
      </c>
      <c r="H32" s="319"/>
      <c r="I32" s="320">
        <f>+X18</f>
        <v>55.280643200000007</v>
      </c>
      <c r="J32" s="313">
        <f>SUM(H32:I32)</f>
        <v>55.280643200000007</v>
      </c>
      <c r="K32" s="322">
        <f>+C32+H32</f>
        <v>4.748432750000001</v>
      </c>
      <c r="L32" s="323">
        <f>+D32+I32</f>
        <v>59.107243200000006</v>
      </c>
      <c r="M32" s="323"/>
      <c r="N32" s="324"/>
      <c r="O32" s="287">
        <f>SUM(K32:N32)</f>
        <v>63.855675950000006</v>
      </c>
      <c r="P32" s="270"/>
      <c r="Q32" s="532"/>
      <c r="R32" s="534"/>
      <c r="S32" s="534"/>
      <c r="T32" s="534"/>
      <c r="U32" s="534"/>
      <c r="V32" s="534"/>
      <c r="W32" s="534"/>
      <c r="X32" s="534"/>
      <c r="Y32" s="534"/>
      <c r="Z32" s="534"/>
      <c r="AA32" s="532"/>
    </row>
    <row r="33" spans="2:27" ht="19.5" customHeight="1">
      <c r="B33" s="263"/>
      <c r="C33" s="301">
        <f>+C32/G32</f>
        <v>0.55375097547003538</v>
      </c>
      <c r="D33" s="291">
        <f>+D32/G32</f>
        <v>0.44624902452996451</v>
      </c>
      <c r="E33" s="291"/>
      <c r="F33" s="311"/>
      <c r="G33" s="307">
        <f>+G32/O32</f>
        <v>0.13428771401174089</v>
      </c>
      <c r="H33" s="290"/>
      <c r="I33" s="289">
        <f>+I32/J32</f>
        <v>1</v>
      </c>
      <c r="J33" s="314">
        <f>+J32/O32</f>
        <v>0.86571228598825911</v>
      </c>
      <c r="K33" s="325">
        <f>+K32/O32</f>
        <v>7.4361952627642655E-2</v>
      </c>
      <c r="L33" s="326">
        <f>+L32/O32</f>
        <v>0.92563804737235733</v>
      </c>
      <c r="M33" s="326"/>
      <c r="N33" s="328"/>
      <c r="O33" s="292">
        <f>+O32/O$56</f>
        <v>1.1208943772331717E-3</v>
      </c>
      <c r="P33" s="269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</row>
    <row r="34" spans="2:27" ht="19.5" customHeight="1">
      <c r="B34" s="262" t="s">
        <v>12</v>
      </c>
      <c r="C34" s="300">
        <f>+S19</f>
        <v>6637.3805579999998</v>
      </c>
      <c r="D34" s="286">
        <f>+T19</f>
        <v>15843.764170999995</v>
      </c>
      <c r="E34" s="286"/>
      <c r="F34" s="285"/>
      <c r="G34" s="306">
        <f>SUM(C34:F34)</f>
        <v>22481.144728999996</v>
      </c>
      <c r="H34" s="319">
        <f>+W19</f>
        <v>207.60617654637664</v>
      </c>
      <c r="I34" s="320">
        <f>+X19</f>
        <v>430.80648392808644</v>
      </c>
      <c r="J34" s="313">
        <f>SUM(H34:I34)</f>
        <v>638.41266047446311</v>
      </c>
      <c r="K34" s="322">
        <f>+C34+H34</f>
        <v>6844.9867345463763</v>
      </c>
      <c r="L34" s="323">
        <f>+D34+I34</f>
        <v>16274.570654928082</v>
      </c>
      <c r="M34" s="323"/>
      <c r="N34" s="324"/>
      <c r="O34" s="287">
        <f>SUM(K34:N34)</f>
        <v>23119.557389474459</v>
      </c>
      <c r="P34" s="270"/>
      <c r="Q34" s="532"/>
      <c r="R34" s="532"/>
      <c r="S34" s="680"/>
      <c r="T34" s="532"/>
      <c r="U34" s="532"/>
      <c r="V34" s="532"/>
      <c r="W34" s="532"/>
      <c r="X34" s="532"/>
      <c r="Y34" s="532"/>
      <c r="Z34" s="532"/>
      <c r="AA34" s="532"/>
    </row>
    <row r="35" spans="2:27" ht="19.5" customHeight="1">
      <c r="B35" s="263"/>
      <c r="C35" s="301">
        <f>+C34/G34</f>
        <v>0.2952421079091217</v>
      </c>
      <c r="D35" s="291">
        <f>+D34/G34</f>
        <v>0.70475789209087825</v>
      </c>
      <c r="E35" s="291"/>
      <c r="F35" s="311"/>
      <c r="G35" s="307">
        <f>+G34/O34</f>
        <v>0.97238646701925568</v>
      </c>
      <c r="H35" s="290">
        <f>+H34/J34</f>
        <v>0.32519119591407447</v>
      </c>
      <c r="I35" s="289">
        <f>+I34/J34</f>
        <v>0.67480880408592547</v>
      </c>
      <c r="J35" s="314">
        <f>+J34/O34</f>
        <v>2.7613532980744281E-2</v>
      </c>
      <c r="K35" s="325">
        <f>+K34/O34</f>
        <v>0.29606910803848968</v>
      </c>
      <c r="L35" s="326">
        <f>+L34/O34</f>
        <v>0.70393089196151026</v>
      </c>
      <c r="M35" s="326"/>
      <c r="N35" s="328"/>
      <c r="O35" s="292">
        <f>+O34/O$56</f>
        <v>0.40583051539965015</v>
      </c>
      <c r="P35" s="269"/>
      <c r="Q35" s="532"/>
      <c r="R35" s="532"/>
      <c r="S35" s="680"/>
      <c r="T35" s="532"/>
      <c r="U35" s="532"/>
      <c r="V35" s="532"/>
      <c r="W35" s="532"/>
      <c r="X35" s="532"/>
      <c r="Y35" s="532"/>
      <c r="Z35" s="532"/>
      <c r="AA35" s="532"/>
    </row>
    <row r="36" spans="2:27" ht="19.5" customHeight="1">
      <c r="B36" s="262" t="s">
        <v>13</v>
      </c>
      <c r="C36" s="300"/>
      <c r="D36" s="286">
        <f>+T20</f>
        <v>389.90709399999997</v>
      </c>
      <c r="E36" s="286"/>
      <c r="F36" s="285"/>
      <c r="G36" s="306">
        <f>SUM(C36:F36)</f>
        <v>389.90709399999997</v>
      </c>
      <c r="H36" s="319"/>
      <c r="I36" s="320">
        <f>+X20</f>
        <v>470.20885580000004</v>
      </c>
      <c r="J36" s="313">
        <f>SUM(H36:I36)</f>
        <v>470.20885580000004</v>
      </c>
      <c r="K36" s="322"/>
      <c r="L36" s="323">
        <f>+D36+I36</f>
        <v>860.11594979999995</v>
      </c>
      <c r="M36" s="323"/>
      <c r="N36" s="324"/>
      <c r="O36" s="287">
        <f>SUM(K36:N36)</f>
        <v>860.11594979999995</v>
      </c>
      <c r="P36" s="270"/>
      <c r="Q36" s="532"/>
      <c r="R36" s="532"/>
      <c r="S36" s="680"/>
      <c r="T36" s="532"/>
      <c r="U36" s="532"/>
      <c r="V36" s="532"/>
      <c r="W36" s="532"/>
      <c r="X36" s="532"/>
      <c r="Y36" s="532"/>
      <c r="Z36" s="532"/>
      <c r="AA36" s="532"/>
    </row>
    <row r="37" spans="2:27" ht="19.5" customHeight="1">
      <c r="B37" s="263"/>
      <c r="C37" s="301"/>
      <c r="D37" s="291">
        <f>+D36/G36</f>
        <v>1</v>
      </c>
      <c r="E37" s="291"/>
      <c r="F37" s="311"/>
      <c r="G37" s="307">
        <f>+G36/O36</f>
        <v>0.45331922293809784</v>
      </c>
      <c r="H37" s="290"/>
      <c r="I37" s="289">
        <f>+I36/J36</f>
        <v>1</v>
      </c>
      <c r="J37" s="314">
        <f>+J36/O36</f>
        <v>0.54668077706190221</v>
      </c>
      <c r="K37" s="325"/>
      <c r="L37" s="326">
        <f>+L36/O36</f>
        <v>1</v>
      </c>
      <c r="M37" s="326"/>
      <c r="N37" s="328"/>
      <c r="O37" s="292">
        <f>+O36/O$56</f>
        <v>1.509809609805546E-2</v>
      </c>
      <c r="P37" s="269"/>
      <c r="Q37" s="532"/>
      <c r="R37" s="532"/>
      <c r="S37" s="680"/>
      <c r="T37" s="532"/>
      <c r="U37" s="532"/>
      <c r="V37" s="532"/>
      <c r="W37" s="532"/>
      <c r="X37" s="532"/>
      <c r="Y37" s="532"/>
      <c r="Z37" s="532"/>
      <c r="AA37" s="532"/>
    </row>
    <row r="38" spans="2:27" ht="19.5" customHeight="1">
      <c r="B38" s="262" t="s">
        <v>14</v>
      </c>
      <c r="C38" s="300"/>
      <c r="D38" s="286">
        <f>+T21</f>
        <v>2.0614140000000001</v>
      </c>
      <c r="E38" s="286"/>
      <c r="F38" s="285"/>
      <c r="G38" s="306">
        <f>SUM(C38:F38)</f>
        <v>2.0614140000000001</v>
      </c>
      <c r="H38" s="319"/>
      <c r="I38" s="320"/>
      <c r="J38" s="313"/>
      <c r="K38" s="322"/>
      <c r="L38" s="323">
        <f>+D38+I38</f>
        <v>2.0614140000000001</v>
      </c>
      <c r="M38" s="323"/>
      <c r="N38" s="324"/>
      <c r="O38" s="287">
        <f>SUM(K38:N38)</f>
        <v>2.0614140000000001</v>
      </c>
      <c r="P38" s="270"/>
      <c r="Q38" s="532"/>
      <c r="R38" s="532"/>
      <c r="S38" s="680"/>
      <c r="T38" s="532"/>
      <c r="U38" s="532"/>
      <c r="V38" s="532"/>
      <c r="W38" s="532"/>
      <c r="X38" s="532"/>
      <c r="Y38" s="532"/>
      <c r="Z38" s="532"/>
      <c r="AA38" s="532"/>
    </row>
    <row r="39" spans="2:27" ht="19.5" customHeight="1">
      <c r="B39" s="263"/>
      <c r="C39" s="301"/>
      <c r="D39" s="291">
        <f>+D38/G38</f>
        <v>1</v>
      </c>
      <c r="E39" s="291"/>
      <c r="F39" s="311"/>
      <c r="G39" s="307">
        <f>+G38/O38</f>
        <v>1</v>
      </c>
      <c r="H39" s="290"/>
      <c r="I39" s="289"/>
      <c r="J39" s="314"/>
      <c r="K39" s="325"/>
      <c r="L39" s="326">
        <f>+L38/O38</f>
        <v>1</v>
      </c>
      <c r="M39" s="326"/>
      <c r="N39" s="328"/>
      <c r="O39" s="292">
        <f>+O38/O$56</f>
        <v>3.6185152335698377E-5</v>
      </c>
      <c r="P39" s="269"/>
      <c r="Q39" s="532"/>
      <c r="R39" s="532"/>
      <c r="S39" s="680"/>
      <c r="T39" s="532"/>
      <c r="U39" s="532"/>
      <c r="V39" s="532"/>
      <c r="W39" s="532"/>
      <c r="X39" s="532"/>
      <c r="Y39" s="532"/>
      <c r="Z39" s="532"/>
      <c r="AA39" s="532"/>
    </row>
    <row r="40" spans="2:27" ht="19.5" customHeight="1">
      <c r="B40" s="262" t="s">
        <v>15</v>
      </c>
      <c r="C40" s="300">
        <f>+S22</f>
        <v>1.6468799999999999</v>
      </c>
      <c r="D40" s="286">
        <f>+T22</f>
        <v>45.558788999999997</v>
      </c>
      <c r="E40" s="286">
        <f>+U22</f>
        <v>627.60733600000003</v>
      </c>
      <c r="F40" s="285"/>
      <c r="G40" s="306">
        <f>SUM(C40:F40)</f>
        <v>674.81300499999998</v>
      </c>
      <c r="H40" s="319">
        <f>+W22</f>
        <v>29.224915999999997</v>
      </c>
      <c r="I40" s="320">
        <f>+X22</f>
        <v>4.7943299999999986</v>
      </c>
      <c r="J40" s="313">
        <f>SUM(H40:I40)</f>
        <v>34.019245999999995</v>
      </c>
      <c r="K40" s="322">
        <f>+C40+H40</f>
        <v>30.871795999999996</v>
      </c>
      <c r="L40" s="323">
        <f>+D40+I40</f>
        <v>50.353118999999992</v>
      </c>
      <c r="M40" s="323">
        <f>E40</f>
        <v>627.60733600000003</v>
      </c>
      <c r="N40" s="324"/>
      <c r="O40" s="287">
        <f>SUM(K40:N40)</f>
        <v>708.83225100000004</v>
      </c>
      <c r="P40" s="270"/>
      <c r="Q40" s="532"/>
      <c r="R40" s="532"/>
      <c r="S40" s="680"/>
      <c r="T40" s="532"/>
      <c r="U40" s="532"/>
      <c r="V40" s="532"/>
      <c r="W40" s="532"/>
      <c r="X40" s="532"/>
      <c r="Y40" s="532"/>
      <c r="Z40" s="532"/>
      <c r="AA40" s="532"/>
    </row>
    <row r="41" spans="2:27" ht="19.5" customHeight="1">
      <c r="B41" s="263"/>
      <c r="C41" s="301">
        <f>+C40/G40</f>
        <v>2.440498312565864E-3</v>
      </c>
      <c r="D41" s="291">
        <f>+D40/G40</f>
        <v>6.7513205380503885E-2</v>
      </c>
      <c r="E41" s="291">
        <f>+E40/G40</f>
        <v>0.93004629630693036</v>
      </c>
      <c r="F41" s="311"/>
      <c r="G41" s="307">
        <f>+G40/O40</f>
        <v>0.95200663351306791</v>
      </c>
      <c r="H41" s="290">
        <f>+H40/J40</f>
        <v>0.85907006874873126</v>
      </c>
      <c r="I41" s="289">
        <f>+I40/J40</f>
        <v>0.14092993125126874</v>
      </c>
      <c r="J41" s="314">
        <f>+J40/O40</f>
        <v>4.7993366486932032E-2</v>
      </c>
      <c r="K41" s="325">
        <f>+K40/O40</f>
        <v>4.3553035230051905E-2</v>
      </c>
      <c r="L41" s="326">
        <f>+L40/O40</f>
        <v>7.1036721211490114E-2</v>
      </c>
      <c r="M41" s="326">
        <f>+M40/O40</f>
        <v>0.88541024355845799</v>
      </c>
      <c r="N41" s="328"/>
      <c r="O41" s="292">
        <f>+O40/O$56</f>
        <v>1.2442528760787979E-2</v>
      </c>
      <c r="P41" s="269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</row>
    <row r="42" spans="2:27" ht="19.5" customHeight="1">
      <c r="B42" s="262" t="s">
        <v>16</v>
      </c>
      <c r="C42" s="300">
        <f>+S23</f>
        <v>895.53549400000009</v>
      </c>
      <c r="D42" s="286">
        <f>+T23</f>
        <v>0.1588</v>
      </c>
      <c r="E42" s="286"/>
      <c r="F42" s="285"/>
      <c r="G42" s="306">
        <f>SUM(C42:F42)</f>
        <v>895.69429400000013</v>
      </c>
      <c r="H42" s="319">
        <f>+W23</f>
        <v>75.280703341375002</v>
      </c>
      <c r="I42" s="320">
        <f>+X23</f>
        <v>0</v>
      </c>
      <c r="J42" s="313">
        <f>SUM(H42:I42)</f>
        <v>75.280703341375002</v>
      </c>
      <c r="K42" s="322">
        <f>+C42+H42</f>
        <v>970.81619734137507</v>
      </c>
      <c r="L42" s="323">
        <f>+D42+I42</f>
        <v>0.1588</v>
      </c>
      <c r="M42" s="323"/>
      <c r="N42" s="324"/>
      <c r="O42" s="287">
        <f>SUM(K42:N42)</f>
        <v>970.97499734137511</v>
      </c>
      <c r="P42" s="270"/>
      <c r="Q42" s="532"/>
      <c r="R42" s="532"/>
      <c r="S42" s="532"/>
      <c r="T42" s="532"/>
      <c r="U42" s="532"/>
      <c r="V42" s="532"/>
      <c r="W42" s="532"/>
      <c r="X42" s="532"/>
      <c r="Y42" s="532"/>
      <c r="Z42" s="532"/>
      <c r="AA42" s="532"/>
    </row>
    <row r="43" spans="2:27" ht="19.5" customHeight="1">
      <c r="B43" s="263"/>
      <c r="C43" s="301">
        <f>+C42/G42</f>
        <v>0.99982270736671675</v>
      </c>
      <c r="D43" s="291">
        <f>+D42/G42</f>
        <v>1.7729263328320364E-4</v>
      </c>
      <c r="E43" s="291"/>
      <c r="F43" s="311"/>
      <c r="G43" s="307">
        <f>+G42/O42</f>
        <v>0.92246895795720696</v>
      </c>
      <c r="H43" s="290">
        <f>+H42/J42</f>
        <v>1</v>
      </c>
      <c r="I43" s="289">
        <f>+I42/J42</f>
        <v>0</v>
      </c>
      <c r="J43" s="314">
        <f>+J42/O42</f>
        <v>7.7531042042793027E-2</v>
      </c>
      <c r="K43" s="325">
        <f>+K42/O42</f>
        <v>0.99983645304932167</v>
      </c>
      <c r="L43" s="326">
        <f>+L42/O42</f>
        <v>1.6354695067824607E-4</v>
      </c>
      <c r="M43" s="326"/>
      <c r="N43" s="328"/>
      <c r="O43" s="292">
        <f>+O42/O$56</f>
        <v>1.7044066933159466E-2</v>
      </c>
      <c r="P43" s="269"/>
      <c r="Q43" s="532"/>
      <c r="R43" s="532"/>
      <c r="S43" s="532"/>
      <c r="T43" s="532"/>
      <c r="U43" s="532"/>
      <c r="V43" s="532"/>
      <c r="W43" s="532"/>
      <c r="X43" s="532"/>
      <c r="Y43" s="532"/>
      <c r="Z43" s="532"/>
      <c r="AA43" s="532"/>
    </row>
    <row r="44" spans="2:27" ht="19.5" customHeight="1">
      <c r="B44" s="262" t="s">
        <v>17</v>
      </c>
      <c r="C44" s="300">
        <f>+S24</f>
        <v>184.85403099999999</v>
      </c>
      <c r="D44" s="286">
        <f>+T24</f>
        <v>1004.5483570000001</v>
      </c>
      <c r="E44" s="286"/>
      <c r="F44" s="285">
        <f>+V24</f>
        <v>128.00453999999999</v>
      </c>
      <c r="G44" s="306">
        <f>SUM(C44:F44)</f>
        <v>1317.4069280000001</v>
      </c>
      <c r="H44" s="319"/>
      <c r="I44" s="320">
        <f>+X24</f>
        <v>100.37015438006391</v>
      </c>
      <c r="J44" s="313">
        <f>SUM(H44:I44)</f>
        <v>100.37015438006391</v>
      </c>
      <c r="K44" s="322">
        <f>+C44+H44</f>
        <v>184.85403099999999</v>
      </c>
      <c r="L44" s="323">
        <f>+D44+I44</f>
        <v>1104.918511380064</v>
      </c>
      <c r="M44" s="323"/>
      <c r="N44" s="324">
        <f>+F44</f>
        <v>128.00453999999999</v>
      </c>
      <c r="O44" s="287">
        <f>SUM(K44:N44)</f>
        <v>1417.777082380064</v>
      </c>
      <c r="P44" s="270"/>
      <c r="Q44" s="532"/>
      <c r="R44" s="532"/>
      <c r="S44" s="532"/>
      <c r="T44" s="532"/>
      <c r="U44" s="532"/>
      <c r="V44" s="532"/>
      <c r="W44" s="532"/>
      <c r="X44" s="532"/>
      <c r="Y44" s="532"/>
      <c r="Z44" s="532"/>
      <c r="AA44" s="532"/>
    </row>
    <row r="45" spans="2:27" ht="19.5" customHeight="1">
      <c r="B45" s="263"/>
      <c r="C45" s="301">
        <f>+C44/G44</f>
        <v>0.14031657726336169</v>
      </c>
      <c r="D45" s="291">
        <f>+D44/G44</f>
        <v>0.7625194126806657</v>
      </c>
      <c r="E45" s="291"/>
      <c r="F45" s="338">
        <f>+F44/G44</f>
        <v>9.7164010055972611E-2</v>
      </c>
      <c r="G45" s="307">
        <f>+G44/O44</f>
        <v>0.92920596924054544</v>
      </c>
      <c r="H45" s="290"/>
      <c r="I45" s="289">
        <f>+I44/J44</f>
        <v>1</v>
      </c>
      <c r="J45" s="314">
        <f>+J44/O44</f>
        <v>7.0794030759454493E-2</v>
      </c>
      <c r="K45" s="325">
        <f>+K44/O44</f>
        <v>0.13038300117651788</v>
      </c>
      <c r="L45" s="326">
        <f>+L44/O44</f>
        <v>0.77933162068412398</v>
      </c>
      <c r="M45" s="326"/>
      <c r="N45" s="328">
        <f>+N44/O44</f>
        <v>9.0285378139358136E-2</v>
      </c>
      <c r="O45" s="292">
        <f>+O44/O$56</f>
        <v>2.4887033707923108E-2</v>
      </c>
      <c r="P45" s="269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32"/>
    </row>
    <row r="46" spans="2:27" ht="19.5" customHeight="1">
      <c r="B46" s="262" t="s">
        <v>18</v>
      </c>
      <c r="C46" s="300">
        <f>+S25</f>
        <v>1003.5107501875001</v>
      </c>
      <c r="D46" s="286">
        <f>+T25</f>
        <v>2.9608800000000004</v>
      </c>
      <c r="E46" s="286"/>
      <c r="F46" s="285"/>
      <c r="G46" s="306">
        <f>SUM(C46:F46)</f>
        <v>1006.4716301875001</v>
      </c>
      <c r="H46" s="319"/>
      <c r="I46" s="320">
        <f>+X25</f>
        <v>10.994040000000002</v>
      </c>
      <c r="J46" s="313">
        <f>SUM(H46:I46)</f>
        <v>10.994040000000002</v>
      </c>
      <c r="K46" s="322">
        <f>+C46+H46</f>
        <v>1003.5107501875001</v>
      </c>
      <c r="L46" s="323">
        <f>+D46+I46</f>
        <v>13.954920000000001</v>
      </c>
      <c r="M46" s="323"/>
      <c r="N46" s="324"/>
      <c r="O46" s="287">
        <f>SUM(K46:N46)</f>
        <v>1017.4656701875001</v>
      </c>
      <c r="P46" s="270"/>
    </row>
    <row r="47" spans="2:27" ht="19.5" customHeight="1">
      <c r="B47" s="263"/>
      <c r="C47" s="301">
        <f>+C46/G46</f>
        <v>0.99705815851019231</v>
      </c>
      <c r="D47" s="291">
        <f>+D46/G46</f>
        <v>2.9418414898077206E-3</v>
      </c>
      <c r="E47" s="291"/>
      <c r="F47" s="311"/>
      <c r="G47" s="307">
        <f>+G46/O46</f>
        <v>0.98919468211839123</v>
      </c>
      <c r="H47" s="290"/>
      <c r="I47" s="289">
        <f>+I46/J46</f>
        <v>1</v>
      </c>
      <c r="J47" s="314">
        <f>+J46/O46</f>
        <v>1.0805317881608727E-2</v>
      </c>
      <c r="K47" s="325">
        <f>+K46/O46</f>
        <v>0.98628462816103823</v>
      </c>
      <c r="L47" s="326">
        <f>+L46/O46</f>
        <v>1.3715371838961769E-2</v>
      </c>
      <c r="M47" s="326"/>
      <c r="N47" s="328"/>
      <c r="O47" s="292">
        <f>+O46/O$56</f>
        <v>1.7860143703340589E-2</v>
      </c>
      <c r="P47" s="269"/>
      <c r="U47" s="401"/>
      <c r="V47" s="401"/>
    </row>
    <row r="48" spans="2:27" ht="19.5" customHeight="1">
      <c r="B48" s="262" t="s">
        <v>19</v>
      </c>
      <c r="C48" s="300">
        <f>+S26</f>
        <v>47.088441999999986</v>
      </c>
      <c r="D48" s="286">
        <f>+T26</f>
        <v>3.0930590000000002</v>
      </c>
      <c r="E48" s="286"/>
      <c r="F48" s="285"/>
      <c r="G48" s="306">
        <f>SUM(C48:F48)</f>
        <v>50.181500999999983</v>
      </c>
      <c r="H48" s="319"/>
      <c r="I48" s="320">
        <f>+X26</f>
        <v>0</v>
      </c>
      <c r="J48" s="313">
        <f>SUM(H48:I48)</f>
        <v>0</v>
      </c>
      <c r="K48" s="322">
        <f>+C48+H48</f>
        <v>47.088441999999986</v>
      </c>
      <c r="L48" s="323">
        <f>+D48+I48</f>
        <v>3.0930590000000002</v>
      </c>
      <c r="M48" s="323"/>
      <c r="N48" s="324"/>
      <c r="O48" s="287">
        <f>SUM(K48:N48)</f>
        <v>50.181500999999983</v>
      </c>
      <c r="P48" s="270"/>
    </row>
    <row r="49" spans="2:24" ht="19.5" customHeight="1">
      <c r="B49" s="263"/>
      <c r="C49" s="301">
        <f>+C48/G48</f>
        <v>0.93836256512135818</v>
      </c>
      <c r="D49" s="291">
        <f>+D48/G48</f>
        <v>6.1637434878641859E-2</v>
      </c>
      <c r="E49" s="291"/>
      <c r="F49" s="311"/>
      <c r="G49" s="307">
        <f>+G48/O48</f>
        <v>1</v>
      </c>
      <c r="H49" s="290"/>
      <c r="I49" s="289" t="e">
        <f>+I48/J48</f>
        <v>#DIV/0!</v>
      </c>
      <c r="J49" s="314">
        <f>+J48/O48</f>
        <v>0</v>
      </c>
      <c r="K49" s="325">
        <f>+K48/O48</f>
        <v>0.93836256512135818</v>
      </c>
      <c r="L49" s="326">
        <f>+L48/O48</f>
        <v>6.1637434878641859E-2</v>
      </c>
      <c r="M49" s="326"/>
      <c r="N49" s="328"/>
      <c r="O49" s="292">
        <f>+O48/O$56</f>
        <v>8.8086394005231362E-4</v>
      </c>
      <c r="P49" s="269"/>
    </row>
    <row r="50" spans="2:24" ht="19.5" customHeight="1">
      <c r="B50" s="262" t="s">
        <v>20</v>
      </c>
      <c r="C50" s="300">
        <f>+S27</f>
        <v>104.57516999999999</v>
      </c>
      <c r="D50" s="286"/>
      <c r="E50" s="286">
        <f>+U27</f>
        <v>47.733422000000004</v>
      </c>
      <c r="F50" s="285"/>
      <c r="G50" s="306">
        <f>SUM(C50:F50)</f>
        <v>152.30859199999998</v>
      </c>
      <c r="H50" s="319"/>
      <c r="I50" s="320">
        <f>+X27</f>
        <v>0.21174700000000002</v>
      </c>
      <c r="J50" s="313">
        <f>SUM(H50:I50)</f>
        <v>0.21174700000000002</v>
      </c>
      <c r="K50" s="322">
        <f>+C50+H50</f>
        <v>104.57516999999999</v>
      </c>
      <c r="L50" s="323">
        <f>+D50+I50</f>
        <v>0.21174700000000002</v>
      </c>
      <c r="M50" s="323">
        <f>E50</f>
        <v>47.733422000000004</v>
      </c>
      <c r="N50" s="324"/>
      <c r="O50" s="287">
        <f>SUM(K50:N50)</f>
        <v>152.52033899999998</v>
      </c>
      <c r="P50" s="270"/>
    </row>
    <row r="51" spans="2:24" ht="19.5" customHeight="1">
      <c r="B51" s="263"/>
      <c r="C51" s="301">
        <f>+C50/G50</f>
        <v>0.68660059571688514</v>
      </c>
      <c r="D51" s="291"/>
      <c r="E51" s="291">
        <f>+E50/G50</f>
        <v>0.31339940428311497</v>
      </c>
      <c r="F51" s="311"/>
      <c r="G51" s="307">
        <f>+G50/O50</f>
        <v>0.99861168024285596</v>
      </c>
      <c r="H51" s="290"/>
      <c r="I51" s="289">
        <f>+I50/J50</f>
        <v>1</v>
      </c>
      <c r="J51" s="314">
        <f>+J50/O50</f>
        <v>1.3883197571439966E-3</v>
      </c>
      <c r="K51" s="325">
        <f>+K50/O50</f>
        <v>0.68564737454458446</v>
      </c>
      <c r="L51" s="326">
        <f>+L50/O50</f>
        <v>1.3883197571439966E-3</v>
      </c>
      <c r="M51" s="326">
        <f>+M50/O50</f>
        <v>0.31296430569827155</v>
      </c>
      <c r="N51" s="328"/>
      <c r="O51" s="292">
        <f>+O50/O$56</f>
        <v>2.6772747740179108E-3</v>
      </c>
      <c r="P51" s="269"/>
    </row>
    <row r="52" spans="2:24" ht="19.5" customHeight="1">
      <c r="B52" s="262" t="s">
        <v>21</v>
      </c>
      <c r="C52" s="300"/>
      <c r="D52" s="286">
        <f>+T28</f>
        <v>0.63287000000000004</v>
      </c>
      <c r="E52" s="286"/>
      <c r="F52" s="285"/>
      <c r="G52" s="306">
        <f>SUM(C52:F52)</f>
        <v>0.63287000000000004</v>
      </c>
      <c r="H52" s="319"/>
      <c r="I52" s="320">
        <f>+X28</f>
        <v>12.856176000000001</v>
      </c>
      <c r="J52" s="313">
        <f>SUM(H52:I52)</f>
        <v>12.856176000000001</v>
      </c>
      <c r="K52" s="322"/>
      <c r="L52" s="323">
        <f>+D52+I52</f>
        <v>13.489046000000002</v>
      </c>
      <c r="M52" s="323"/>
      <c r="N52" s="324"/>
      <c r="O52" s="287">
        <f>SUM(K52:N52)</f>
        <v>13.489046000000002</v>
      </c>
      <c r="P52" s="270"/>
    </row>
    <row r="53" spans="2:24" ht="19.5" customHeight="1">
      <c r="B53" s="263"/>
      <c r="C53" s="301"/>
      <c r="D53" s="291">
        <f>+D52/G52</f>
        <v>1</v>
      </c>
      <c r="E53" s="291"/>
      <c r="F53" s="311"/>
      <c r="G53" s="307">
        <f>+G52/O52</f>
        <v>4.6917328326999547E-2</v>
      </c>
      <c r="H53" s="290"/>
      <c r="I53" s="289">
        <f>+I52/J52</f>
        <v>1</v>
      </c>
      <c r="J53" s="314">
        <f>+J52/O52</f>
        <v>0.95308267167300043</v>
      </c>
      <c r="K53" s="325"/>
      <c r="L53" s="326">
        <f>+L52/O52</f>
        <v>1</v>
      </c>
      <c r="M53" s="326"/>
      <c r="N53" s="328"/>
      <c r="O53" s="292">
        <f>+O52/O$56</f>
        <v>2.3678076522874248E-4</v>
      </c>
      <c r="P53" s="269"/>
    </row>
    <row r="54" spans="2:24" ht="19.5" customHeight="1">
      <c r="B54" s="298" t="s">
        <v>22</v>
      </c>
      <c r="C54" s="300">
        <f>+S29</f>
        <v>5.1448879999999999</v>
      </c>
      <c r="D54" s="286">
        <f>+T29</f>
        <v>336.94990099999995</v>
      </c>
      <c r="E54" s="286">
        <f>+U29</f>
        <v>4.8686999999999987E-2</v>
      </c>
      <c r="F54" s="285"/>
      <c r="G54" s="306">
        <f>SUM(C54:F54)</f>
        <v>342.14347599999991</v>
      </c>
      <c r="H54" s="321"/>
      <c r="I54" s="285">
        <f>+X29</f>
        <v>2.2053250000000002</v>
      </c>
      <c r="J54" s="313">
        <f>SUM(H54:I54)</f>
        <v>2.2053250000000002</v>
      </c>
      <c r="K54" s="322">
        <f>+C54+H54</f>
        <v>5.1448879999999999</v>
      </c>
      <c r="L54" s="323">
        <f>+D54+I54</f>
        <v>339.15522599999997</v>
      </c>
      <c r="M54" s="323">
        <f>E54</f>
        <v>4.8686999999999987E-2</v>
      </c>
      <c r="N54" s="324"/>
      <c r="O54" s="287">
        <f>SUM(K54:N54)</f>
        <v>344.34880099999992</v>
      </c>
      <c r="P54" s="270"/>
    </row>
    <row r="55" spans="2:24" ht="19.5" customHeight="1" thickBot="1">
      <c r="B55" s="293"/>
      <c r="C55" s="302">
        <f>+C54/G54</f>
        <v>1.5037223740604077E-2</v>
      </c>
      <c r="D55" s="294">
        <f>+D54/G54</f>
        <v>0.98482047630801539</v>
      </c>
      <c r="E55" s="291">
        <f>+E54/G54</f>
        <v>1.4229995138063074E-4</v>
      </c>
      <c r="F55" s="312"/>
      <c r="G55" s="308">
        <f>+G54/O54</f>
        <v>0.99359566522782805</v>
      </c>
      <c r="H55" s="296"/>
      <c r="I55" s="295">
        <f>+I54/J54</f>
        <v>1</v>
      </c>
      <c r="J55" s="315">
        <f>+J54/O54</f>
        <v>6.4043347721718961E-3</v>
      </c>
      <c r="K55" s="329">
        <f>+K54/O54</f>
        <v>1.4940920325725197E-2</v>
      </c>
      <c r="L55" s="330">
        <f>+L54/O54</f>
        <v>0.98491769105942106</v>
      </c>
      <c r="M55" s="326">
        <f>+M54/O54</f>
        <v>1.4138861485392539E-4</v>
      </c>
      <c r="N55" s="331"/>
      <c r="O55" s="297">
        <f>+O54/O$56</f>
        <v>6.0445470055020892E-3</v>
      </c>
      <c r="P55" s="269"/>
      <c r="R55" s="390"/>
      <c r="S55" s="390"/>
      <c r="T55" s="390"/>
      <c r="U55" s="393"/>
      <c r="V55" s="236"/>
      <c r="W55" s="236"/>
      <c r="X55" s="236"/>
    </row>
    <row r="56" spans="2:24" s="235" customFormat="1" ht="20.25" customHeight="1" thickTop="1">
      <c r="B56" s="265" t="s">
        <v>23</v>
      </c>
      <c r="C56" s="303">
        <f t="shared" ref="C56:M56" si="1">SUM(C6,C8,C10,C12,C14,C16,C18,C20,C22,C24,C26,C28,C30,C32,C34,C36,C38,C40,C42,C44,C46,C48,C50,C52,C54)</f>
        <v>30769.211305633802</v>
      </c>
      <c r="D56" s="254">
        <f t="shared" si="1"/>
        <v>21261.283019999992</v>
      </c>
      <c r="E56" s="254">
        <f t="shared" si="1"/>
        <v>763.05863999999997</v>
      </c>
      <c r="F56" s="255">
        <f t="shared" si="1"/>
        <v>1655.0389929999999</v>
      </c>
      <c r="G56" s="309">
        <f t="shared" si="1"/>
        <v>54448.591958633813</v>
      </c>
      <c r="H56" s="253">
        <f t="shared" si="1"/>
        <v>692.8770668815547</v>
      </c>
      <c r="I56" s="255">
        <f t="shared" si="1"/>
        <v>1827.0350967214601</v>
      </c>
      <c r="J56" s="316">
        <f t="shared" si="1"/>
        <v>2519.9121636030145</v>
      </c>
      <c r="K56" s="332">
        <f t="shared" si="1"/>
        <v>31462.088372515351</v>
      </c>
      <c r="L56" s="333">
        <f t="shared" si="1"/>
        <v>23088.318116721457</v>
      </c>
      <c r="M56" s="333">
        <f t="shared" si="1"/>
        <v>763.05863999999997</v>
      </c>
      <c r="N56" s="334">
        <f>SUM(N6,N8,N10,N12,N14,N16,N20,N22,N24,N26,N28,N30,N32,N34,N36,N38,N40,N42,N44,N46,N48,N50,N52,N54)</f>
        <v>1655.0389929999999</v>
      </c>
      <c r="O56" s="256">
        <f>SUM(K56:N56)</f>
        <v>56968.504122236809</v>
      </c>
      <c r="P56" s="271"/>
    </row>
    <row r="57" spans="2:24" ht="20.25" customHeight="1">
      <c r="B57" s="264"/>
      <c r="C57" s="304">
        <f>C56/G56</f>
        <v>0.56510572998857478</v>
      </c>
      <c r="D57" s="240">
        <f>D56/G56</f>
        <v>0.3904836150061109</v>
      </c>
      <c r="E57" s="240">
        <f>E56/G56</f>
        <v>1.4014295182871174E-2</v>
      </c>
      <c r="F57" s="241">
        <f>+F56/G56</f>
        <v>3.0396359822442817E-2</v>
      </c>
      <c r="G57" s="310">
        <f>G56/O56</f>
        <v>0.95576657308403179</v>
      </c>
      <c r="H57" s="239">
        <f>H56/J56</f>
        <v>0.27496080097127945</v>
      </c>
      <c r="I57" s="241">
        <f>I56/J56</f>
        <v>0.72503919902872072</v>
      </c>
      <c r="J57" s="317">
        <f>J56/O56</f>
        <v>4.4233426915968543E-2</v>
      </c>
      <c r="K57" s="335">
        <f>K56/O56</f>
        <v>0.5522716254758494</v>
      </c>
      <c r="L57" s="336">
        <f>L56/O56</f>
        <v>0.40528215498130438</v>
      </c>
      <c r="M57" s="336">
        <f>M56/O56</f>
        <v>1.3394394881120836E-2</v>
      </c>
      <c r="N57" s="337">
        <f>+N56/O56</f>
        <v>2.9051824661725321E-2</v>
      </c>
      <c r="O57" s="242"/>
      <c r="P57" s="272"/>
    </row>
    <row r="58" spans="2:24" ht="2.25" customHeight="1" thickBot="1">
      <c r="B58" s="243"/>
      <c r="C58" s="243"/>
      <c r="D58" s="245"/>
      <c r="E58" s="245"/>
      <c r="F58" s="245"/>
      <c r="G58" s="274"/>
      <c r="H58" s="243"/>
      <c r="I58" s="245"/>
      <c r="J58" s="274"/>
      <c r="K58" s="261"/>
      <c r="L58" s="245"/>
      <c r="M58" s="247"/>
      <c r="N58" s="248"/>
      <c r="O58" s="249"/>
      <c r="P58" s="273"/>
    </row>
    <row r="60" spans="2:24">
      <c r="B60" s="232" t="s">
        <v>63</v>
      </c>
      <c r="N60" s="251"/>
    </row>
    <row r="61" spans="2:24">
      <c r="K61" s="259"/>
    </row>
    <row r="62" spans="2:24" ht="14.25">
      <c r="B62" s="250" t="s">
        <v>64</v>
      </c>
      <c r="O62" s="259"/>
      <c r="P62" s="259"/>
    </row>
    <row r="63" spans="2:24" ht="14.25">
      <c r="B63" s="252" t="s">
        <v>65</v>
      </c>
    </row>
    <row r="64" spans="2:24" ht="14.25">
      <c r="B64" s="252" t="s">
        <v>66</v>
      </c>
    </row>
    <row r="65" spans="2:5" ht="14.25">
      <c r="B65" s="252" t="s">
        <v>67</v>
      </c>
    </row>
    <row r="67" spans="2:5">
      <c r="C67" s="259"/>
      <c r="D67" s="259"/>
      <c r="E67" s="259"/>
    </row>
  </sheetData>
  <mergeCells count="17">
    <mergeCell ref="O3:O5"/>
    <mergeCell ref="C4:C5"/>
    <mergeCell ref="D4:D5"/>
    <mergeCell ref="E4:E5"/>
    <mergeCell ref="F4:F5"/>
    <mergeCell ref="G4:G5"/>
    <mergeCell ref="N4:N5"/>
    <mergeCell ref="H4:H5"/>
    <mergeCell ref="I4:I5"/>
    <mergeCell ref="J4:J5"/>
    <mergeCell ref="K4:K5"/>
    <mergeCell ref="L4:L5"/>
    <mergeCell ref="M4:M5"/>
    <mergeCell ref="C3:G3"/>
    <mergeCell ref="H3:J3"/>
    <mergeCell ref="K3:N3"/>
    <mergeCell ref="B3:B5"/>
  </mergeCells>
  <pageMargins left="0.78740157480314965" right="0.78740157480314965" top="0.78740157480314965" bottom="0.59055118110236227" header="0.35433070866141736" footer="0.31496062992125984"/>
  <pageSetup paperSize="9" scale="4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M1:Y87"/>
  <sheetViews>
    <sheetView view="pageBreakPreview" zoomScale="90" zoomScaleNormal="90" zoomScaleSheetLayoutView="90" workbookViewId="0">
      <selection activeCell="M59" sqref="M59"/>
    </sheetView>
  </sheetViews>
  <sheetFormatPr baseColWidth="10" defaultColWidth="11.42578125" defaultRowHeight="12.75"/>
  <cols>
    <col min="1" max="1" width="3" style="232" customWidth="1"/>
    <col min="2" max="4" width="11.42578125" style="232"/>
    <col min="5" max="5" width="18.5703125" style="232" customWidth="1"/>
    <col min="6" max="6" width="14.85546875" style="232" customWidth="1"/>
    <col min="7" max="11" width="11.42578125" style="232"/>
    <col min="12" max="12" width="4.28515625" style="232" customWidth="1"/>
    <col min="13" max="13" width="9" style="534" customWidth="1"/>
    <col min="14" max="14" width="20.85546875" style="534" bestFit="1" customWidth="1"/>
    <col min="15" max="15" width="17.5703125" style="534" bestFit="1" customWidth="1"/>
    <col min="16" max="16" width="12.5703125" style="534" bestFit="1" customWidth="1"/>
    <col min="17" max="17" width="10.5703125" style="534" bestFit="1" customWidth="1"/>
    <col min="18" max="18" width="11.7109375" style="534" bestFit="1" customWidth="1"/>
    <col min="19" max="19" width="13.7109375" style="534" bestFit="1" customWidth="1"/>
    <col min="20" max="20" width="11.42578125" style="534"/>
    <col min="21" max="21" width="20.85546875" style="400" bestFit="1" customWidth="1"/>
    <col min="22" max="22" width="16.140625" style="400" bestFit="1" customWidth="1"/>
    <col min="23" max="23" width="9.140625" style="400" bestFit="1" customWidth="1"/>
    <col min="24" max="24" width="7.28515625" style="400" bestFit="1" customWidth="1"/>
    <col min="25" max="25" width="7.85546875" style="400" bestFit="1" customWidth="1"/>
    <col min="26" max="16384" width="11.42578125" style="232"/>
  </cols>
  <sheetData>
    <row r="1" spans="14:25" ht="15" customHeight="1">
      <c r="U1" s="232"/>
      <c r="V1" s="232"/>
      <c r="W1" s="232"/>
      <c r="X1" s="232"/>
      <c r="Y1" s="232"/>
    </row>
    <row r="2" spans="14:25">
      <c r="N2" s="533" t="s">
        <v>1696</v>
      </c>
      <c r="U2" s="232"/>
      <c r="V2" s="232"/>
      <c r="W2" s="232"/>
      <c r="X2" s="232"/>
      <c r="Y2" s="232"/>
    </row>
    <row r="3" spans="14:25">
      <c r="N3" s="535"/>
      <c r="O3" s="535"/>
      <c r="P3" s="535"/>
      <c r="U3" s="232"/>
      <c r="V3" s="232"/>
      <c r="W3" s="232"/>
      <c r="X3" s="232"/>
      <c r="Y3" s="232"/>
    </row>
    <row r="4" spans="14:25">
      <c r="N4" s="536" t="s">
        <v>1703</v>
      </c>
      <c r="O4" s="536" t="s">
        <v>73</v>
      </c>
      <c r="U4" s="232"/>
      <c r="V4" s="232"/>
      <c r="W4" s="232"/>
      <c r="X4" s="232"/>
      <c r="Y4" s="232"/>
    </row>
    <row r="5" spans="14:25" ht="15">
      <c r="N5" s="534" t="s">
        <v>12</v>
      </c>
      <c r="O5" s="537">
        <f>+'2.4'!G34</f>
        <v>22481.144728999996</v>
      </c>
      <c r="P5" s="698"/>
      <c r="U5" s="232"/>
      <c r="V5" s="232"/>
      <c r="W5" s="232"/>
      <c r="X5" s="232"/>
      <c r="Y5" s="232"/>
    </row>
    <row r="6" spans="14:25" ht="15">
      <c r="N6" s="534" t="s">
        <v>6</v>
      </c>
      <c r="O6" s="537">
        <f>+'2.4'!G22</f>
        <v>10257.904443999998</v>
      </c>
      <c r="P6" s="698"/>
      <c r="U6" s="232"/>
      <c r="V6" s="232"/>
      <c r="W6" s="232"/>
      <c r="X6" s="232"/>
      <c r="Y6" s="232"/>
    </row>
    <row r="7" spans="14:25" ht="15">
      <c r="N7" s="534" t="s">
        <v>39</v>
      </c>
      <c r="O7" s="537">
        <f>+'2.4'!G18</f>
        <v>3222.1417349999997</v>
      </c>
      <c r="P7" s="698"/>
      <c r="U7" s="232"/>
      <c r="V7" s="232"/>
      <c r="W7" s="232"/>
      <c r="X7" s="232"/>
      <c r="Y7" s="232"/>
    </row>
    <row r="8" spans="14:25" ht="15">
      <c r="N8" s="534" t="s">
        <v>55</v>
      </c>
      <c r="O8" s="537">
        <f>+'2.4'!G28</f>
        <v>2719.4569879999995</v>
      </c>
      <c r="P8" s="698"/>
      <c r="U8" s="232"/>
      <c r="V8" s="232"/>
      <c r="W8" s="232"/>
      <c r="X8" s="232"/>
      <c r="Y8" s="232"/>
    </row>
    <row r="9" spans="14:25" ht="15">
      <c r="N9" s="534" t="s">
        <v>69</v>
      </c>
      <c r="O9" s="537">
        <f>+'2.4'!G24</f>
        <v>2454.8625104650014</v>
      </c>
      <c r="P9" s="698"/>
      <c r="U9" s="232"/>
      <c r="V9" s="232"/>
      <c r="W9" s="232"/>
      <c r="X9" s="232"/>
      <c r="Y9" s="232"/>
    </row>
    <row r="10" spans="14:25" ht="15">
      <c r="N10" s="534" t="s">
        <v>1</v>
      </c>
      <c r="O10" s="537">
        <f>+'2.4'!G8</f>
        <v>2179.8792640000001</v>
      </c>
      <c r="P10" s="698"/>
      <c r="U10" s="232"/>
      <c r="V10" s="232"/>
      <c r="W10" s="232"/>
      <c r="X10" s="232"/>
      <c r="Y10" s="232"/>
    </row>
    <row r="11" spans="14:25" ht="15">
      <c r="N11" s="534" t="s">
        <v>68</v>
      </c>
      <c r="O11" s="538">
        <f>O12-SUM(O5:O10)</f>
        <v>11133.202288168824</v>
      </c>
      <c r="P11" s="698"/>
      <c r="U11" s="232"/>
      <c r="V11" s="232"/>
      <c r="W11" s="232"/>
      <c r="X11" s="232"/>
      <c r="Y11" s="232"/>
    </row>
    <row r="12" spans="14:25">
      <c r="N12" s="539" t="s">
        <v>23</v>
      </c>
      <c r="O12" s="538">
        <f>'2.4'!G56</f>
        <v>54448.591958633813</v>
      </c>
      <c r="U12" s="232"/>
      <c r="V12" s="232"/>
      <c r="W12" s="232"/>
      <c r="X12" s="232"/>
      <c r="Y12" s="232"/>
    </row>
    <row r="13" spans="14:25">
      <c r="U13" s="232"/>
      <c r="V13" s="232"/>
      <c r="W13" s="232"/>
      <c r="X13" s="232"/>
      <c r="Y13" s="232"/>
    </row>
    <row r="14" spans="14:25">
      <c r="U14" s="232"/>
      <c r="V14" s="232"/>
      <c r="W14" s="232"/>
      <c r="X14" s="232"/>
      <c r="Y14" s="232"/>
    </row>
    <row r="15" spans="14:25">
      <c r="U15" s="232"/>
      <c r="V15" s="232"/>
      <c r="W15" s="232"/>
      <c r="X15" s="232"/>
      <c r="Y15" s="232"/>
    </row>
    <row r="16" spans="14:25">
      <c r="U16" s="232"/>
      <c r="V16" s="232"/>
      <c r="W16" s="232"/>
      <c r="X16" s="232"/>
      <c r="Y16" s="232"/>
    </row>
    <row r="17" spans="14:25">
      <c r="U17" s="232"/>
      <c r="V17" s="232"/>
      <c r="W17" s="232"/>
      <c r="X17" s="232"/>
      <c r="Y17" s="232"/>
    </row>
    <row r="18" spans="14:25">
      <c r="U18" s="232"/>
      <c r="V18" s="232"/>
      <c r="W18" s="232"/>
      <c r="X18" s="232"/>
      <c r="Y18" s="232"/>
    </row>
    <row r="19" spans="14:25">
      <c r="U19" s="232"/>
      <c r="V19" s="232"/>
      <c r="W19" s="232"/>
      <c r="X19" s="232"/>
      <c r="Y19" s="232"/>
    </row>
    <row r="20" spans="14:25">
      <c r="U20" s="232"/>
      <c r="V20" s="232"/>
      <c r="W20" s="232"/>
      <c r="X20" s="232"/>
      <c r="Y20" s="232"/>
    </row>
    <row r="21" spans="14:25">
      <c r="U21" s="232"/>
      <c r="V21" s="232"/>
      <c r="W21" s="232"/>
      <c r="X21" s="232"/>
      <c r="Y21" s="232"/>
    </row>
    <row r="22" spans="14:25">
      <c r="U22" s="232"/>
      <c r="V22" s="232"/>
      <c r="W22" s="232"/>
      <c r="X22" s="232"/>
      <c r="Y22" s="232"/>
    </row>
    <row r="23" spans="14:25">
      <c r="U23" s="232"/>
      <c r="V23" s="232"/>
      <c r="W23" s="232"/>
      <c r="X23" s="232"/>
      <c r="Y23" s="232"/>
    </row>
    <row r="24" spans="14:25">
      <c r="U24" s="232"/>
      <c r="V24" s="232"/>
      <c r="W24" s="232"/>
      <c r="X24" s="232"/>
      <c r="Y24" s="232"/>
    </row>
    <row r="25" spans="14:25">
      <c r="U25" s="232"/>
      <c r="V25" s="232"/>
      <c r="W25" s="232"/>
      <c r="X25" s="232"/>
      <c r="Y25" s="232"/>
    </row>
    <row r="26" spans="14:25">
      <c r="U26" s="232"/>
      <c r="V26" s="232"/>
      <c r="W26" s="232"/>
      <c r="X26" s="232"/>
      <c r="Y26" s="232"/>
    </row>
    <row r="27" spans="14:25">
      <c r="U27" s="534"/>
      <c r="V27" s="232"/>
      <c r="W27" s="232"/>
      <c r="X27" s="232"/>
      <c r="Y27" s="232"/>
    </row>
    <row r="28" spans="14:25">
      <c r="U28" s="534"/>
      <c r="V28" s="232"/>
      <c r="W28" s="232"/>
      <c r="X28" s="232"/>
      <c r="Y28" s="232"/>
    </row>
    <row r="29" spans="14:25">
      <c r="N29" s="533" t="s">
        <v>1696</v>
      </c>
      <c r="U29" s="534"/>
      <c r="V29" s="232"/>
      <c r="W29" s="232"/>
      <c r="X29" s="232"/>
      <c r="Y29" s="232"/>
    </row>
    <row r="30" spans="14:25">
      <c r="N30" s="535"/>
      <c r="O30" s="535"/>
      <c r="U30" s="534"/>
      <c r="V30" s="232"/>
      <c r="W30" s="232"/>
      <c r="X30" s="232"/>
      <c r="Y30" s="232"/>
    </row>
    <row r="31" spans="14:25">
      <c r="N31" s="536" t="s">
        <v>1703</v>
      </c>
      <c r="O31" s="536" t="s">
        <v>75</v>
      </c>
      <c r="U31" s="534"/>
      <c r="V31" s="232"/>
      <c r="W31" s="232"/>
      <c r="X31" s="232"/>
      <c r="Y31" s="232"/>
    </row>
    <row r="32" spans="14:25">
      <c r="N32" s="534" t="s">
        <v>12</v>
      </c>
      <c r="O32" s="537">
        <f>+'2.4'!J34</f>
        <v>638.41266047446311</v>
      </c>
      <c r="U32" s="534"/>
      <c r="V32" s="232"/>
      <c r="W32" s="232"/>
      <c r="X32" s="232"/>
      <c r="Y32" s="232"/>
    </row>
    <row r="33" spans="14:25">
      <c r="N33" s="534" t="s">
        <v>13</v>
      </c>
      <c r="O33" s="537">
        <f>+'2.4'!J36</f>
        <v>470.20885580000004</v>
      </c>
      <c r="U33" s="534"/>
      <c r="V33" s="232"/>
      <c r="W33" s="232"/>
      <c r="X33" s="232"/>
      <c r="Y33" s="232"/>
    </row>
    <row r="34" spans="14:25">
      <c r="N34" s="534" t="s">
        <v>10</v>
      </c>
      <c r="O34" s="537">
        <f>+'2.4'!J30</f>
        <v>391.56669458160763</v>
      </c>
      <c r="U34" s="534"/>
      <c r="V34" s="232"/>
      <c r="W34" s="232"/>
      <c r="X34" s="232"/>
      <c r="Y34" s="232"/>
    </row>
    <row r="35" spans="14:25">
      <c r="N35" s="534" t="s">
        <v>55</v>
      </c>
      <c r="O35" s="537">
        <f>+'2.4'!J28</f>
        <v>232.4449606</v>
      </c>
      <c r="U35" s="534"/>
      <c r="V35" s="232"/>
      <c r="W35" s="232"/>
      <c r="X35" s="232"/>
      <c r="Y35" s="232"/>
    </row>
    <row r="36" spans="14:25">
      <c r="N36" s="534" t="s">
        <v>8</v>
      </c>
      <c r="O36" s="537">
        <f>+'2.4'!J26</f>
        <v>108.08245479999997</v>
      </c>
      <c r="U36" s="534"/>
      <c r="V36" s="232"/>
      <c r="W36" s="232"/>
      <c r="X36" s="232"/>
      <c r="Y36" s="232"/>
    </row>
    <row r="37" spans="14:25">
      <c r="N37" s="534" t="s">
        <v>5</v>
      </c>
      <c r="O37" s="537">
        <f>+'2.4'!J20</f>
        <v>111.77061979999999</v>
      </c>
      <c r="U37" s="534"/>
      <c r="V37" s="232"/>
      <c r="W37" s="232"/>
      <c r="X37" s="232"/>
      <c r="Y37" s="232"/>
    </row>
    <row r="38" spans="14:25">
      <c r="N38" s="534" t="s">
        <v>68</v>
      </c>
      <c r="O38" s="538">
        <f>O39-SUM(O32:O37)</f>
        <v>567.42591754694354</v>
      </c>
      <c r="U38" s="534"/>
      <c r="V38" s="232"/>
      <c r="W38" s="232"/>
      <c r="X38" s="232"/>
      <c r="Y38" s="232"/>
    </row>
    <row r="39" spans="14:25">
      <c r="N39" s="539" t="s">
        <v>23</v>
      </c>
      <c r="O39" s="538">
        <f>'2.4'!J56</f>
        <v>2519.9121636030145</v>
      </c>
      <c r="U39" s="534"/>
      <c r="V39" s="232"/>
      <c r="W39" s="232"/>
      <c r="X39" s="232"/>
      <c r="Y39" s="232"/>
    </row>
    <row r="40" spans="14:25">
      <c r="U40" s="534"/>
      <c r="V40" s="232"/>
      <c r="W40" s="232"/>
      <c r="X40" s="232"/>
      <c r="Y40" s="232"/>
    </row>
    <row r="41" spans="14:25">
      <c r="U41" s="534"/>
      <c r="V41" s="232"/>
      <c r="W41" s="232"/>
      <c r="X41" s="232"/>
      <c r="Y41" s="232"/>
    </row>
    <row r="42" spans="14:25">
      <c r="U42" s="534"/>
      <c r="V42" s="232"/>
      <c r="W42" s="232"/>
      <c r="X42" s="232"/>
      <c r="Y42" s="232"/>
    </row>
    <row r="43" spans="14:25">
      <c r="U43" s="534"/>
      <c r="V43" s="232"/>
      <c r="W43" s="232"/>
      <c r="X43" s="232"/>
      <c r="Y43" s="232"/>
    </row>
    <row r="44" spans="14:25">
      <c r="U44" s="534"/>
      <c r="V44" s="232"/>
      <c r="W44" s="232"/>
      <c r="X44" s="232"/>
      <c r="Y44" s="232"/>
    </row>
    <row r="45" spans="14:25">
      <c r="U45" s="534"/>
      <c r="V45" s="232"/>
      <c r="W45" s="232"/>
      <c r="X45" s="232"/>
      <c r="Y45" s="232"/>
    </row>
    <row r="46" spans="14:25">
      <c r="U46" s="534"/>
      <c r="V46" s="232"/>
      <c r="W46" s="232"/>
      <c r="X46" s="232"/>
      <c r="Y46" s="232"/>
    </row>
    <row r="47" spans="14:25">
      <c r="U47" s="534"/>
      <c r="V47" s="232"/>
      <c r="W47" s="232"/>
      <c r="X47" s="232"/>
      <c r="Y47" s="232"/>
    </row>
    <row r="48" spans="14:25">
      <c r="U48" s="534"/>
      <c r="V48" s="232"/>
      <c r="W48" s="232"/>
      <c r="X48" s="232"/>
      <c r="Y48" s="232"/>
    </row>
    <row r="49" spans="14:25">
      <c r="U49" s="534"/>
      <c r="V49" s="232"/>
      <c r="W49" s="232"/>
      <c r="X49" s="232"/>
      <c r="Y49" s="232"/>
    </row>
    <row r="50" spans="14:25">
      <c r="U50" s="534"/>
      <c r="V50" s="232"/>
      <c r="W50" s="232"/>
      <c r="X50" s="232"/>
      <c r="Y50" s="232"/>
    </row>
    <row r="51" spans="14:25">
      <c r="U51" s="534"/>
      <c r="V51" s="232"/>
      <c r="W51" s="232"/>
      <c r="X51" s="232"/>
      <c r="Y51" s="232"/>
    </row>
    <row r="52" spans="14:25">
      <c r="U52" s="534"/>
      <c r="V52" s="232"/>
      <c r="W52" s="232"/>
      <c r="X52" s="232"/>
      <c r="Y52" s="232"/>
    </row>
    <row r="53" spans="14:25">
      <c r="U53" s="534"/>
      <c r="V53" s="232"/>
      <c r="W53" s="232"/>
      <c r="X53" s="232"/>
      <c r="Y53" s="232"/>
    </row>
    <row r="54" spans="14:25">
      <c r="U54" s="534"/>
      <c r="V54" s="232"/>
      <c r="W54" s="232"/>
      <c r="X54" s="232"/>
      <c r="Y54" s="232"/>
    </row>
    <row r="55" spans="14:25">
      <c r="U55" s="534"/>
      <c r="V55" s="232"/>
      <c r="W55" s="232"/>
      <c r="X55" s="232"/>
      <c r="Y55" s="232"/>
    </row>
    <row r="56" spans="14:25">
      <c r="U56" s="534"/>
      <c r="V56" s="232"/>
      <c r="W56" s="232"/>
      <c r="X56" s="232"/>
      <c r="Y56" s="232"/>
    </row>
    <row r="57" spans="14:25">
      <c r="U57" s="534"/>
      <c r="V57" s="232"/>
      <c r="W57" s="232"/>
      <c r="X57" s="232"/>
      <c r="Y57" s="232"/>
    </row>
    <row r="58" spans="14:25">
      <c r="N58" s="533" t="s">
        <v>1696</v>
      </c>
      <c r="U58" s="534"/>
      <c r="V58" s="232"/>
      <c r="W58" s="232"/>
      <c r="X58" s="232"/>
      <c r="Y58" s="232"/>
    </row>
    <row r="59" spans="14:25">
      <c r="N59" s="533"/>
      <c r="U59" s="534"/>
      <c r="V59" s="232"/>
      <c r="W59" s="232"/>
      <c r="X59" s="232"/>
      <c r="Y59" s="232"/>
    </row>
    <row r="60" spans="14:25">
      <c r="N60" s="536"/>
      <c r="O60" s="536" t="s">
        <v>76</v>
      </c>
      <c r="P60" s="536" t="s">
        <v>59</v>
      </c>
      <c r="Q60" s="536" t="s">
        <v>60</v>
      </c>
      <c r="R60" s="536" t="s">
        <v>70</v>
      </c>
      <c r="S60" s="540" t="s">
        <v>23</v>
      </c>
      <c r="U60" s="534"/>
      <c r="V60" s="232"/>
      <c r="W60" s="232"/>
      <c r="X60" s="232"/>
      <c r="Y60" s="232"/>
    </row>
    <row r="61" spans="14:25">
      <c r="N61" s="534" t="s">
        <v>12</v>
      </c>
      <c r="O61" s="537">
        <f>+'2.4'!K34</f>
        <v>6844.9867345463763</v>
      </c>
      <c r="P61" s="538">
        <f>+'2.4'!L34</f>
        <v>16274.570654928082</v>
      </c>
      <c r="Q61" s="538"/>
      <c r="R61" s="538"/>
      <c r="S61" s="541">
        <f>SUM(O61:R61)</f>
        <v>23119.557389474459</v>
      </c>
      <c r="U61" s="534"/>
      <c r="V61" s="232"/>
      <c r="W61" s="232"/>
      <c r="X61" s="232"/>
      <c r="Y61" s="232"/>
    </row>
    <row r="62" spans="14:25">
      <c r="N62" s="534" t="s">
        <v>6</v>
      </c>
      <c r="O62" s="537">
        <f>+'2.4'!K22</f>
        <v>10277.591786285828</v>
      </c>
      <c r="P62" s="538">
        <f>+'2.4'!L22</f>
        <v>0.54610899999999996</v>
      </c>
      <c r="Q62" s="538"/>
      <c r="R62" s="538"/>
      <c r="S62" s="541">
        <f t="shared" ref="S62:S68" si="0">SUM(O62:R62)</f>
        <v>10278.137895285829</v>
      </c>
      <c r="U62" s="534"/>
      <c r="V62" s="232"/>
      <c r="W62" s="232"/>
      <c r="X62" s="232"/>
      <c r="Y62" s="232"/>
    </row>
    <row r="63" spans="14:25">
      <c r="N63" s="534" t="s">
        <v>39</v>
      </c>
      <c r="O63" s="537"/>
      <c r="P63" s="538">
        <f>+'2.4'!L18</f>
        <v>3300.3917595837288</v>
      </c>
      <c r="Q63" s="538"/>
      <c r="R63" s="538"/>
      <c r="S63" s="541">
        <f t="shared" si="0"/>
        <v>3300.3917595837288</v>
      </c>
      <c r="U63" s="534"/>
      <c r="V63" s="232"/>
      <c r="W63" s="232"/>
      <c r="X63" s="232"/>
      <c r="Y63" s="232"/>
    </row>
    <row r="64" spans="14:25">
      <c r="N64" s="534" t="s">
        <v>55</v>
      </c>
      <c r="O64" s="537">
        <f>+'2.4'!K28</f>
        <v>2951.5123889999995</v>
      </c>
      <c r="P64" s="538">
        <f>+'2.4'!L28</f>
        <v>0.38955960000000001</v>
      </c>
      <c r="Q64" s="538"/>
      <c r="R64" s="538"/>
      <c r="S64" s="541">
        <f t="shared" si="0"/>
        <v>2951.9019485999997</v>
      </c>
      <c r="U64" s="534"/>
      <c r="V64" s="232"/>
      <c r="W64" s="232"/>
      <c r="X64" s="232"/>
      <c r="Y64" s="232"/>
    </row>
    <row r="65" spans="14:25">
      <c r="N65" s="534" t="s">
        <v>69</v>
      </c>
      <c r="O65" s="537">
        <f>+'2.4'!K24</f>
        <v>2482.3542084650012</v>
      </c>
      <c r="P65" s="538">
        <f>+'2.4'!L24</f>
        <v>0.74080960000000007</v>
      </c>
      <c r="Q65" s="538"/>
      <c r="R65" s="538"/>
      <c r="S65" s="541">
        <f t="shared" si="0"/>
        <v>2483.0950180650011</v>
      </c>
      <c r="U65" s="534"/>
      <c r="V65" s="232"/>
      <c r="W65" s="232"/>
      <c r="X65" s="232"/>
      <c r="Y65" s="232"/>
    </row>
    <row r="66" spans="14:25">
      <c r="N66" s="534" t="s">
        <v>1</v>
      </c>
      <c r="O66" s="537">
        <f>+'2.4'!K8</f>
        <v>2138.9611410000002</v>
      </c>
      <c r="P66" s="538">
        <f>+'2.4'!L8</f>
        <v>125.91545339999995</v>
      </c>
      <c r="Q66" s="538"/>
      <c r="R66" s="538"/>
      <c r="S66" s="541">
        <f t="shared" si="0"/>
        <v>2264.8765944000002</v>
      </c>
      <c r="U66" s="534"/>
      <c r="V66" s="232"/>
      <c r="W66" s="232"/>
      <c r="X66" s="232"/>
      <c r="Y66" s="232"/>
    </row>
    <row r="67" spans="14:25">
      <c r="N67" s="534" t="s">
        <v>68</v>
      </c>
      <c r="O67" s="537">
        <f>+O68-SUM(O61:O66)</f>
        <v>6766.6821132181467</v>
      </c>
      <c r="P67" s="537">
        <f>+P68-SUM(P61:P66)</f>
        <v>3385.763770609643</v>
      </c>
      <c r="Q67" s="537">
        <f>+Q68-SUM(Q61:Q66)</f>
        <v>763.05863999999997</v>
      </c>
      <c r="R67" s="537">
        <f>+R68-SUM(R61:R66)</f>
        <v>1655.0389929999999</v>
      </c>
      <c r="S67" s="541">
        <f t="shared" si="0"/>
        <v>12570.543516827789</v>
      </c>
      <c r="U67" s="534"/>
      <c r="V67" s="232"/>
      <c r="W67" s="232"/>
      <c r="X67" s="232"/>
      <c r="Y67" s="232"/>
    </row>
    <row r="68" spans="14:25">
      <c r="N68" s="534" t="s">
        <v>23</v>
      </c>
      <c r="O68" s="537">
        <f>'2.4'!K56</f>
        <v>31462.088372515351</v>
      </c>
      <c r="P68" s="538">
        <f>'2.4'!L56</f>
        <v>23088.318116721457</v>
      </c>
      <c r="Q68" s="538">
        <f>'2.4'!M56</f>
        <v>763.05863999999997</v>
      </c>
      <c r="R68" s="538">
        <f>'2.4'!N56</f>
        <v>1655.0389929999999</v>
      </c>
      <c r="S68" s="541">
        <f t="shared" si="0"/>
        <v>56968.504122236809</v>
      </c>
      <c r="U68" s="534"/>
      <c r="V68" s="232"/>
      <c r="W68" s="232"/>
      <c r="X68" s="232"/>
      <c r="Y68" s="232"/>
    </row>
    <row r="69" spans="14:25">
      <c r="O69" s="542"/>
      <c r="P69" s="542"/>
      <c r="Q69" s="542"/>
      <c r="R69" s="542"/>
      <c r="S69" s="542"/>
      <c r="U69" s="534"/>
      <c r="V69" s="232"/>
      <c r="W69" s="232"/>
      <c r="X69" s="232"/>
      <c r="Y69" s="232"/>
    </row>
    <row r="70" spans="14:25">
      <c r="U70" s="534"/>
      <c r="V70" s="232"/>
      <c r="W70" s="232"/>
      <c r="X70" s="232"/>
      <c r="Y70" s="232"/>
    </row>
    <row r="71" spans="14:25">
      <c r="U71" s="534"/>
      <c r="V71" s="232"/>
      <c r="W71" s="232"/>
      <c r="X71" s="232"/>
      <c r="Y71" s="232"/>
    </row>
    <row r="72" spans="14:25">
      <c r="U72" s="534"/>
      <c r="V72" s="232"/>
      <c r="W72" s="232"/>
      <c r="X72" s="232"/>
      <c r="Y72" s="232"/>
    </row>
    <row r="73" spans="14:25">
      <c r="U73" s="534"/>
      <c r="V73" s="232"/>
      <c r="W73" s="232"/>
      <c r="X73" s="232"/>
      <c r="Y73" s="232"/>
    </row>
    <row r="74" spans="14:25">
      <c r="U74" s="534"/>
      <c r="V74" s="232"/>
      <c r="W74" s="232"/>
      <c r="X74" s="232"/>
      <c r="Y74" s="232"/>
    </row>
    <row r="75" spans="14:25">
      <c r="U75" s="534"/>
      <c r="V75" s="232"/>
      <c r="W75" s="232"/>
      <c r="X75" s="232"/>
      <c r="Y75" s="232"/>
    </row>
    <row r="76" spans="14:25">
      <c r="U76" s="534"/>
      <c r="V76" s="232"/>
      <c r="W76" s="232"/>
      <c r="X76" s="232"/>
      <c r="Y76" s="232"/>
    </row>
    <row r="77" spans="14:25">
      <c r="U77" s="534"/>
      <c r="V77" s="232"/>
      <c r="W77" s="232"/>
      <c r="X77" s="232"/>
      <c r="Y77" s="232"/>
    </row>
    <row r="78" spans="14:25">
      <c r="U78" s="534"/>
      <c r="V78" s="232"/>
      <c r="W78" s="232"/>
      <c r="X78" s="232"/>
      <c r="Y78" s="232"/>
    </row>
    <row r="79" spans="14:25">
      <c r="U79" s="534"/>
      <c r="V79" s="232"/>
      <c r="W79" s="232"/>
      <c r="X79" s="232"/>
      <c r="Y79" s="232"/>
    </row>
    <row r="80" spans="14:25">
      <c r="U80" s="534"/>
      <c r="V80" s="232"/>
      <c r="W80" s="232"/>
      <c r="X80" s="232"/>
      <c r="Y80" s="232"/>
    </row>
    <row r="81" spans="21:25">
      <c r="U81" s="534"/>
      <c r="V81" s="232"/>
      <c r="W81" s="232"/>
      <c r="X81" s="232"/>
      <c r="Y81" s="232"/>
    </row>
    <row r="82" spans="21:25">
      <c r="U82" s="534"/>
      <c r="V82" s="232"/>
      <c r="W82" s="232"/>
      <c r="X82" s="232"/>
      <c r="Y82" s="232"/>
    </row>
    <row r="83" spans="21:25">
      <c r="U83" s="534"/>
      <c r="V83" s="232"/>
      <c r="W83" s="232"/>
      <c r="X83" s="232"/>
      <c r="Y83" s="232"/>
    </row>
    <row r="84" spans="21:25">
      <c r="U84" s="534"/>
      <c r="V84" s="232"/>
      <c r="W84" s="232"/>
      <c r="X84" s="232"/>
      <c r="Y84" s="232"/>
    </row>
    <row r="85" spans="21:25">
      <c r="U85" s="534"/>
      <c r="V85" s="232"/>
      <c r="W85" s="232"/>
      <c r="X85" s="232"/>
      <c r="Y85" s="232"/>
    </row>
    <row r="86" spans="21:25">
      <c r="U86" s="534"/>
      <c r="V86" s="232"/>
      <c r="W86" s="232"/>
      <c r="X86" s="232"/>
      <c r="Y86" s="232"/>
    </row>
    <row r="87" spans="21:25">
      <c r="U87" s="534"/>
      <c r="V87" s="232"/>
      <c r="W87" s="232"/>
      <c r="X87" s="232"/>
      <c r="Y87" s="232"/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175"/>
  <sheetViews>
    <sheetView view="pageBreakPreview" zoomScale="90" zoomScaleNormal="70" zoomScaleSheetLayoutView="90" workbookViewId="0">
      <selection activeCell="O9" sqref="O9"/>
    </sheetView>
  </sheetViews>
  <sheetFormatPr baseColWidth="10" defaultRowHeight="12.75"/>
  <cols>
    <col min="1" max="1" width="2.7109375" style="10" customWidth="1"/>
    <col min="2" max="2" width="17.5703125" customWidth="1"/>
    <col min="3" max="3" width="11.7109375" customWidth="1"/>
    <col min="4" max="4" width="12.28515625" customWidth="1"/>
    <col min="5" max="5" width="11.7109375" customWidth="1"/>
    <col min="6" max="6" width="14.85546875" customWidth="1"/>
    <col min="7" max="7" width="14.5703125" customWidth="1"/>
    <col min="8" max="8" width="15.7109375" customWidth="1"/>
    <col min="9" max="9" width="11.85546875" customWidth="1"/>
    <col min="10" max="10" width="14.5703125" customWidth="1"/>
    <col min="11" max="11" width="19.85546875" customWidth="1"/>
    <col min="12" max="12" width="2.28515625" style="10" customWidth="1"/>
    <col min="13" max="13" width="5.140625" style="17" customWidth="1"/>
    <col min="14" max="15" width="15.5703125" customWidth="1"/>
    <col min="16" max="16" width="16.42578125" customWidth="1"/>
    <col min="17" max="17" width="17.42578125" customWidth="1"/>
    <col min="18" max="18" width="12.140625" customWidth="1"/>
    <col min="19" max="19" width="15.85546875" customWidth="1"/>
    <col min="20" max="23" width="12.140625" customWidth="1"/>
  </cols>
  <sheetData>
    <row r="1" spans="1:23" ht="20.25">
      <c r="A1" s="26" t="s">
        <v>1897</v>
      </c>
      <c r="C1" s="27"/>
      <c r="D1" s="27"/>
      <c r="E1" s="27"/>
      <c r="F1" s="27"/>
      <c r="G1" s="10"/>
      <c r="H1" s="10"/>
      <c r="I1" s="10"/>
      <c r="J1" s="10"/>
      <c r="K1" s="10"/>
      <c r="O1" s="1020" t="s">
        <v>2032</v>
      </c>
      <c r="P1" s="1020"/>
      <c r="Q1" s="1020"/>
      <c r="R1" s="1020"/>
      <c r="S1" s="1020"/>
      <c r="T1" s="1020"/>
      <c r="U1" s="1020"/>
      <c r="V1" s="1020"/>
      <c r="W1" s="1020"/>
    </row>
    <row r="2" spans="1:23">
      <c r="B2" s="10"/>
      <c r="C2" s="10"/>
      <c r="D2" s="10"/>
      <c r="E2" s="10"/>
      <c r="F2" s="10"/>
      <c r="G2" s="10"/>
      <c r="H2" s="10" t="s">
        <v>77</v>
      </c>
      <c r="I2" s="10"/>
      <c r="J2" s="10"/>
      <c r="K2" s="10"/>
      <c r="O2" s="1021" t="s">
        <v>2221</v>
      </c>
      <c r="P2" s="1021" t="s">
        <v>2044</v>
      </c>
      <c r="Q2" s="1022"/>
      <c r="R2" s="1022"/>
      <c r="S2" s="1022"/>
      <c r="T2" s="1022"/>
      <c r="U2" s="1022"/>
      <c r="V2" s="1022"/>
      <c r="W2" s="1022"/>
    </row>
    <row r="3" spans="1:23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458" t="s">
        <v>2033</v>
      </c>
      <c r="P3" s="459" t="s">
        <v>2036</v>
      </c>
      <c r="Q3" s="459"/>
      <c r="R3" s="459"/>
      <c r="S3" s="459"/>
      <c r="T3" s="459"/>
      <c r="U3" s="459"/>
      <c r="V3" s="459"/>
      <c r="W3" s="459"/>
    </row>
    <row r="4" spans="1:23" ht="18.75" customHeight="1">
      <c r="B4" s="970" t="s">
        <v>37</v>
      </c>
      <c r="C4" s="1017" t="s">
        <v>78</v>
      </c>
      <c r="D4" s="1018"/>
      <c r="E4" s="1019"/>
      <c r="F4" s="1017" t="s">
        <v>79</v>
      </c>
      <c r="G4" s="1018"/>
      <c r="H4" s="1019"/>
      <c r="I4" s="1018" t="s">
        <v>80</v>
      </c>
      <c r="J4" s="1018"/>
      <c r="K4" s="1006" t="s">
        <v>2058</v>
      </c>
      <c r="O4" s="458"/>
      <c r="P4" s="1023" t="s">
        <v>2034</v>
      </c>
      <c r="Q4" s="1023"/>
      <c r="R4" s="1023"/>
      <c r="S4" s="1023"/>
      <c r="T4" s="1023"/>
      <c r="U4" s="1023"/>
      <c r="V4" s="1023"/>
      <c r="W4" s="1023"/>
    </row>
    <row r="5" spans="1:23" ht="18.75" customHeight="1">
      <c r="B5" s="971"/>
      <c r="C5" s="1009" t="s">
        <v>87</v>
      </c>
      <c r="D5" s="1011" t="s">
        <v>88</v>
      </c>
      <c r="E5" s="1013" t="s">
        <v>89</v>
      </c>
      <c r="F5" s="1009" t="s">
        <v>87</v>
      </c>
      <c r="G5" s="1011" t="s">
        <v>90</v>
      </c>
      <c r="H5" s="1013" t="s">
        <v>89</v>
      </c>
      <c r="I5" s="1009" t="s">
        <v>91</v>
      </c>
      <c r="J5" s="1015" t="s">
        <v>92</v>
      </c>
      <c r="K5" s="1007"/>
      <c r="O5" s="458"/>
      <c r="P5" s="1023" t="s">
        <v>2037</v>
      </c>
      <c r="Q5" s="1023"/>
      <c r="R5" s="1023"/>
      <c r="S5" s="1023"/>
      <c r="T5" s="1023"/>
      <c r="U5" s="1023"/>
      <c r="V5" s="1023"/>
      <c r="W5" s="1023"/>
    </row>
    <row r="6" spans="1:23" ht="18.75" customHeight="1" thickBot="1">
      <c r="B6" s="972"/>
      <c r="C6" s="1010"/>
      <c r="D6" s="1012"/>
      <c r="E6" s="1014"/>
      <c r="F6" s="1010"/>
      <c r="G6" s="1012"/>
      <c r="H6" s="1014"/>
      <c r="I6" s="1010"/>
      <c r="J6" s="1016"/>
      <c r="K6" s="1008"/>
      <c r="O6" s="458"/>
      <c r="P6" s="1023" t="s">
        <v>2038</v>
      </c>
      <c r="Q6" s="1023"/>
      <c r="R6" s="1023"/>
      <c r="S6" s="1023" t="s">
        <v>2039</v>
      </c>
      <c r="T6" s="1023"/>
      <c r="U6" s="1023" t="s">
        <v>62</v>
      </c>
      <c r="V6" s="1023"/>
      <c r="W6" s="1023"/>
    </row>
    <row r="7" spans="1:23" ht="18.75" customHeight="1">
      <c r="B7" s="31" t="s">
        <v>0</v>
      </c>
      <c r="C7" s="345"/>
      <c r="D7" s="346"/>
      <c r="E7" s="347"/>
      <c r="F7" s="345">
        <f>+P9</f>
        <v>3</v>
      </c>
      <c r="G7" s="346">
        <f>+Q9</f>
        <v>85082.000000000015</v>
      </c>
      <c r="H7" s="348">
        <f>SUM(F7:G7)</f>
        <v>85085.000000000015</v>
      </c>
      <c r="I7" s="349">
        <f>C7+F7</f>
        <v>3</v>
      </c>
      <c r="J7" s="350">
        <f>G7</f>
        <v>85082.000000000015</v>
      </c>
      <c r="K7" s="351">
        <f>SUM(I7:J7)</f>
        <v>85085.000000000015</v>
      </c>
      <c r="O7" s="682"/>
      <c r="P7" s="1023" t="s">
        <v>2040</v>
      </c>
      <c r="Q7" s="1023"/>
      <c r="R7" s="1023"/>
      <c r="S7" s="1023" t="s">
        <v>2040</v>
      </c>
      <c r="T7" s="1023"/>
      <c r="U7" s="1023" t="s">
        <v>2040</v>
      </c>
      <c r="V7" s="1023"/>
      <c r="W7" s="1023"/>
    </row>
    <row r="8" spans="1:23" ht="18.75" customHeight="1">
      <c r="B8" s="163"/>
      <c r="C8" s="339"/>
      <c r="D8" s="340"/>
      <c r="E8" s="341"/>
      <c r="F8" s="352">
        <f>+F7/H7</f>
        <v>3.5258858788270545E-5</v>
      </c>
      <c r="G8" s="353">
        <f>G7/H7</f>
        <v>0.9999647411412117</v>
      </c>
      <c r="H8" s="355">
        <f>+H7/K7</f>
        <v>1</v>
      </c>
      <c r="I8" s="343"/>
      <c r="J8" s="353">
        <f>J7/K7</f>
        <v>0.9999647411412117</v>
      </c>
      <c r="K8" s="344">
        <f>+K7/K$57</f>
        <v>1.124565095910194E-2</v>
      </c>
      <c r="O8" s="682"/>
      <c r="P8" s="685" t="s">
        <v>2041</v>
      </c>
      <c r="Q8" s="685" t="s">
        <v>2042</v>
      </c>
      <c r="R8" s="685" t="s">
        <v>62</v>
      </c>
      <c r="S8" s="685" t="s">
        <v>2041</v>
      </c>
      <c r="T8" s="685" t="s">
        <v>62</v>
      </c>
      <c r="U8" s="685" t="s">
        <v>2041</v>
      </c>
      <c r="V8" s="685" t="s">
        <v>2042</v>
      </c>
      <c r="W8" s="685" t="s">
        <v>62</v>
      </c>
    </row>
    <row r="9" spans="1:23" ht="18.75" customHeight="1">
      <c r="B9" s="435" t="s">
        <v>1</v>
      </c>
      <c r="C9" s="358">
        <f>+S10</f>
        <v>38.999999999999993</v>
      </c>
      <c r="D9" s="350"/>
      <c r="E9" s="347">
        <f>SUM(C9:D9)</f>
        <v>38.999999999999993</v>
      </c>
      <c r="F9" s="358">
        <f>+P10</f>
        <v>35</v>
      </c>
      <c r="G9" s="350">
        <f>+Q10</f>
        <v>282712.99999999907</v>
      </c>
      <c r="H9" s="348">
        <f>SUM(F9:G9)</f>
        <v>282747.99999999907</v>
      </c>
      <c r="I9" s="349">
        <f>C9+F9</f>
        <v>74</v>
      </c>
      <c r="J9" s="350">
        <f>G9</f>
        <v>282712.99999999907</v>
      </c>
      <c r="K9" s="351">
        <f>SUM(I9:J9)</f>
        <v>282786.99999999907</v>
      </c>
      <c r="O9" s="683" t="s">
        <v>0</v>
      </c>
      <c r="P9" s="686">
        <v>3</v>
      </c>
      <c r="Q9" s="460">
        <v>85082.000000000015</v>
      </c>
      <c r="R9" s="460">
        <v>85085.000000000058</v>
      </c>
      <c r="S9" s="686"/>
      <c r="T9" s="686"/>
      <c r="U9" s="686">
        <v>3</v>
      </c>
      <c r="V9" s="460">
        <v>85082.000000000015</v>
      </c>
      <c r="W9" s="460">
        <v>85085.000000000058</v>
      </c>
    </row>
    <row r="10" spans="1:23" ht="18.75" customHeight="1">
      <c r="B10" s="163"/>
      <c r="C10" s="352">
        <f>+C9/E9</f>
        <v>1</v>
      </c>
      <c r="D10" s="353"/>
      <c r="E10" s="354">
        <f>+E9/K9</f>
        <v>1.3791298751357072E-4</v>
      </c>
      <c r="F10" s="352">
        <f>+F9/H9</f>
        <v>1.2378513729540127E-4</v>
      </c>
      <c r="G10" s="353">
        <f>G9/H9</f>
        <v>0.99987621486270462</v>
      </c>
      <c r="H10" s="355">
        <f>+H9/K9</f>
        <v>0.99986208701248647</v>
      </c>
      <c r="I10" s="356">
        <f>I9/K9</f>
        <v>2.6168105323087781E-4</v>
      </c>
      <c r="J10" s="353">
        <f>J9/K9</f>
        <v>0.99973831894676912</v>
      </c>
      <c r="K10" s="357">
        <f>+K9/K$57</f>
        <v>3.7375846480243863E-2</v>
      </c>
      <c r="O10" s="683" t="s">
        <v>1</v>
      </c>
      <c r="P10" s="460">
        <v>35</v>
      </c>
      <c r="Q10" s="460">
        <v>282712.99999999907</v>
      </c>
      <c r="R10" s="460">
        <v>282747.99999999977</v>
      </c>
      <c r="S10" s="460">
        <v>38.999999999999993</v>
      </c>
      <c r="T10" s="460">
        <v>38.999999999999993</v>
      </c>
      <c r="U10" s="460">
        <v>74</v>
      </c>
      <c r="V10" s="460">
        <v>282712.99999999907</v>
      </c>
      <c r="W10" s="460">
        <v>282786.99999999971</v>
      </c>
    </row>
    <row r="11" spans="1:23" ht="18.75" customHeight="1">
      <c r="B11" s="31" t="s">
        <v>74</v>
      </c>
      <c r="C11" s="358">
        <f>+S11</f>
        <v>2</v>
      </c>
      <c r="D11" s="350"/>
      <c r="E11" s="347">
        <f>SUM(C11:D11)</f>
        <v>2</v>
      </c>
      <c r="F11" s="358">
        <f>+P11</f>
        <v>2</v>
      </c>
      <c r="G11" s="350">
        <f>+Q11</f>
        <v>132021.99999999997</v>
      </c>
      <c r="H11" s="348">
        <f>SUM(F11:G11)</f>
        <v>132023.99999999997</v>
      </c>
      <c r="I11" s="349">
        <f>C11+F11</f>
        <v>4</v>
      </c>
      <c r="J11" s="350">
        <f>G11</f>
        <v>132021.99999999997</v>
      </c>
      <c r="K11" s="351">
        <f>SUM(I11:J11)</f>
        <v>132025.99999999997</v>
      </c>
      <c r="O11" s="683" t="s">
        <v>24</v>
      </c>
      <c r="P11" s="460">
        <v>2</v>
      </c>
      <c r="Q11" s="460">
        <v>132021.99999999997</v>
      </c>
      <c r="R11" s="460">
        <v>132023.99999999988</v>
      </c>
      <c r="S11" s="460">
        <v>2</v>
      </c>
      <c r="T11" s="460">
        <v>2</v>
      </c>
      <c r="U11" s="460">
        <v>4</v>
      </c>
      <c r="V11" s="460">
        <v>132021.99999999997</v>
      </c>
      <c r="W11" s="460">
        <v>132025.99999999988</v>
      </c>
    </row>
    <row r="12" spans="1:23" ht="18.75" customHeight="1">
      <c r="B12" s="163"/>
      <c r="C12" s="352">
        <f>+C11/E11</f>
        <v>1</v>
      </c>
      <c r="D12" s="353"/>
      <c r="E12" s="354">
        <f>+E11/K11</f>
        <v>1.5148531349885631E-5</v>
      </c>
      <c r="F12" s="352">
        <f>+F11/H11</f>
        <v>1.5148760831363998E-5</v>
      </c>
      <c r="G12" s="353">
        <f>G11/H11</f>
        <v>0.99998485123916858</v>
      </c>
      <c r="H12" s="355">
        <f>+H11/K11</f>
        <v>0.99998485146865013</v>
      </c>
      <c r="I12" s="356">
        <f>I11/K11</f>
        <v>3.0297062699771263E-5</v>
      </c>
      <c r="J12" s="353">
        <f>J11/K11</f>
        <v>0.99996970293730025</v>
      </c>
      <c r="K12" s="357">
        <f>+K11/K$57</f>
        <v>1.7449824452328754E-2</v>
      </c>
      <c r="O12" s="683" t="s">
        <v>2</v>
      </c>
      <c r="P12" s="460">
        <v>50.999999999999993</v>
      </c>
      <c r="Q12" s="460">
        <v>436904.00000000099</v>
      </c>
      <c r="R12" s="460">
        <v>436955.0000000014</v>
      </c>
      <c r="S12" s="460">
        <v>67</v>
      </c>
      <c r="T12" s="460">
        <v>67</v>
      </c>
      <c r="U12" s="460">
        <v>118.00000000000001</v>
      </c>
      <c r="V12" s="460">
        <v>436904.00000000099</v>
      </c>
      <c r="W12" s="460">
        <v>437022.00000000064</v>
      </c>
    </row>
    <row r="13" spans="1:23" ht="18.75" customHeight="1">
      <c r="B13" s="435" t="s">
        <v>2</v>
      </c>
      <c r="C13" s="358">
        <f>+S12</f>
        <v>67</v>
      </c>
      <c r="D13" s="350"/>
      <c r="E13" s="347">
        <f>SUM(C13:D13)</f>
        <v>67</v>
      </c>
      <c r="F13" s="358">
        <f>+P12</f>
        <v>50.999999999999993</v>
      </c>
      <c r="G13" s="350">
        <f>+Q12</f>
        <v>436904.00000000099</v>
      </c>
      <c r="H13" s="348">
        <f>SUM(F13:G13)</f>
        <v>436955.00000000099</v>
      </c>
      <c r="I13" s="349">
        <f>C13+F13</f>
        <v>118</v>
      </c>
      <c r="J13" s="350">
        <f>G13</f>
        <v>436904.00000000099</v>
      </c>
      <c r="K13" s="351">
        <f>SUM(I13:J13)</f>
        <v>437022.00000000099</v>
      </c>
      <c r="O13" s="683" t="s">
        <v>3</v>
      </c>
      <c r="P13" s="686">
        <v>1</v>
      </c>
      <c r="Q13" s="460">
        <v>170889.9999999998</v>
      </c>
      <c r="R13" s="460">
        <v>170890.9999999998</v>
      </c>
      <c r="S13" s="460">
        <v>43.999999999999993</v>
      </c>
      <c r="T13" s="460">
        <v>43.999999999999993</v>
      </c>
      <c r="U13" s="460">
        <v>44.999999999999993</v>
      </c>
      <c r="V13" s="460">
        <v>170889.9999999998</v>
      </c>
      <c r="W13" s="460">
        <v>170934.99999999983</v>
      </c>
    </row>
    <row r="14" spans="1:23" ht="18.75" customHeight="1">
      <c r="B14" s="437"/>
      <c r="C14" s="352">
        <f>+C13/E13</f>
        <v>1</v>
      </c>
      <c r="D14" s="353"/>
      <c r="E14" s="354">
        <f>+E13/K13</f>
        <v>1.53310359661527E-4</v>
      </c>
      <c r="F14" s="352">
        <f>+F13/H13</f>
        <v>1.1671682438695032E-4</v>
      </c>
      <c r="G14" s="353">
        <f>G13/H13</f>
        <v>0.99988328317561304</v>
      </c>
      <c r="H14" s="355">
        <f>+H13/K13</f>
        <v>0.99984668964033852</v>
      </c>
      <c r="I14" s="356">
        <f>I13/K13</f>
        <v>2.7000929015015199E-4</v>
      </c>
      <c r="J14" s="353">
        <f>J13/K13</f>
        <v>0.9997299907098498</v>
      </c>
      <c r="K14" s="357">
        <f>+K13/K$57</f>
        <v>5.776102572073407E-2</v>
      </c>
      <c r="O14" s="683" t="s">
        <v>4</v>
      </c>
      <c r="P14" s="460">
        <v>6</v>
      </c>
      <c r="Q14" s="460">
        <v>304884.99999999971</v>
      </c>
      <c r="R14" s="460">
        <v>304890.99999999988</v>
      </c>
      <c r="S14" s="460">
        <v>13</v>
      </c>
      <c r="T14" s="460">
        <v>13</v>
      </c>
      <c r="U14" s="460">
        <v>19</v>
      </c>
      <c r="V14" s="460">
        <v>304884.99999999971</v>
      </c>
      <c r="W14" s="460">
        <v>304904.00000000023</v>
      </c>
    </row>
    <row r="15" spans="1:23" ht="18.75" customHeight="1">
      <c r="B15" s="435" t="s">
        <v>3</v>
      </c>
      <c r="C15" s="358">
        <f>+S13</f>
        <v>43.999999999999993</v>
      </c>
      <c r="D15" s="350"/>
      <c r="E15" s="347">
        <f>SUM(C15:D15)</f>
        <v>43.999999999999993</v>
      </c>
      <c r="F15" s="358">
        <f>+P13</f>
        <v>1</v>
      </c>
      <c r="G15" s="350">
        <f>+Q13</f>
        <v>170889.9999999998</v>
      </c>
      <c r="H15" s="348">
        <f>SUM(F15:G15)</f>
        <v>170890.9999999998</v>
      </c>
      <c r="I15" s="349">
        <f>C15+F15</f>
        <v>44.999999999999993</v>
      </c>
      <c r="J15" s="350">
        <f>G15</f>
        <v>170889.9999999998</v>
      </c>
      <c r="K15" s="351">
        <f>SUM(I15:J15)</f>
        <v>170934.9999999998</v>
      </c>
      <c r="O15" s="683" t="s">
        <v>39</v>
      </c>
      <c r="P15" s="460">
        <v>80.000000000000028</v>
      </c>
      <c r="Q15" s="460">
        <v>221384.99999999991</v>
      </c>
      <c r="R15" s="460">
        <v>221464.99999999974</v>
      </c>
      <c r="S15" s="460">
        <v>40.000000000000014</v>
      </c>
      <c r="T15" s="460">
        <v>40.000000000000014</v>
      </c>
      <c r="U15" s="460">
        <v>120.00000000000003</v>
      </c>
      <c r="V15" s="460">
        <v>221384.99999999991</v>
      </c>
      <c r="W15" s="460">
        <v>221504.99999999965</v>
      </c>
    </row>
    <row r="16" spans="1:23" ht="18.75" customHeight="1">
      <c r="B16" s="437"/>
      <c r="C16" s="352">
        <f>+C15/E15</f>
        <v>1</v>
      </c>
      <c r="D16" s="353"/>
      <c r="E16" s="354">
        <f>+E15/K15</f>
        <v>2.574077865855445E-4</v>
      </c>
      <c r="F16" s="352">
        <f>+F15/H15</f>
        <v>5.8516832366830389E-6</v>
      </c>
      <c r="G16" s="353">
        <f>G15/H15</f>
        <v>0.99999414831676336</v>
      </c>
      <c r="H16" s="355">
        <f>+H15/K15</f>
        <v>0.99974259221341444</v>
      </c>
      <c r="I16" s="356">
        <f>I15/K15</f>
        <v>2.6325796355339775E-4</v>
      </c>
      <c r="J16" s="353">
        <f>J15/K15</f>
        <v>0.99973674203644658</v>
      </c>
      <c r="K16" s="357">
        <f>+K15/K$57</f>
        <v>2.2592411667086882E-2</v>
      </c>
      <c r="O16" s="683" t="s">
        <v>5</v>
      </c>
      <c r="P16" s="460">
        <v>3</v>
      </c>
      <c r="Q16" s="460">
        <v>394908.00000000186</v>
      </c>
      <c r="R16" s="460">
        <v>394911.00000000122</v>
      </c>
      <c r="S16" s="460">
        <v>13</v>
      </c>
      <c r="T16" s="460">
        <v>13</v>
      </c>
      <c r="U16" s="460">
        <v>16</v>
      </c>
      <c r="V16" s="460">
        <v>394908.00000000186</v>
      </c>
      <c r="W16" s="460">
        <v>394924.00000000116</v>
      </c>
    </row>
    <row r="17" spans="2:23" ht="18.75" customHeight="1">
      <c r="B17" s="435" t="s">
        <v>4</v>
      </c>
      <c r="C17" s="358">
        <f>+S14</f>
        <v>13</v>
      </c>
      <c r="D17" s="350"/>
      <c r="E17" s="347">
        <f>SUM(C17:D17)</f>
        <v>13</v>
      </c>
      <c r="F17" s="358">
        <f>+P14</f>
        <v>6</v>
      </c>
      <c r="G17" s="350">
        <f>+Q14</f>
        <v>304884.99999999971</v>
      </c>
      <c r="H17" s="348">
        <f>SUM(F17:G17)</f>
        <v>304890.99999999971</v>
      </c>
      <c r="I17" s="349">
        <f>C17+F17</f>
        <v>19</v>
      </c>
      <c r="J17" s="350">
        <f>G17</f>
        <v>304884.99999999971</v>
      </c>
      <c r="K17" s="351">
        <f>SUM(I17:J17)</f>
        <v>304903.99999999971</v>
      </c>
      <c r="O17" s="683" t="s">
        <v>6</v>
      </c>
      <c r="P17" s="460">
        <v>2</v>
      </c>
      <c r="Q17" s="460">
        <v>101561.00000000016</v>
      </c>
      <c r="R17" s="460">
        <v>101563.0000000001</v>
      </c>
      <c r="S17" s="460">
        <v>4</v>
      </c>
      <c r="T17" s="460">
        <v>4</v>
      </c>
      <c r="U17" s="460">
        <v>6</v>
      </c>
      <c r="V17" s="460">
        <v>101561.00000000016</v>
      </c>
      <c r="W17" s="460">
        <v>101567.00000000012</v>
      </c>
    </row>
    <row r="18" spans="2:23" ht="18.75" customHeight="1">
      <c r="B18" s="437"/>
      <c r="C18" s="352">
        <f>+C17/E17</f>
        <v>1</v>
      </c>
      <c r="D18" s="353"/>
      <c r="E18" s="354">
        <f>+E17/K17</f>
        <v>4.2636370792118218E-5</v>
      </c>
      <c r="F18" s="352">
        <f>+F17/H17</f>
        <v>1.9679164029112063E-5</v>
      </c>
      <c r="G18" s="353">
        <f>G17/H17</f>
        <v>0.99998032083597088</v>
      </c>
      <c r="H18" s="355">
        <f>+H17/K17</f>
        <v>0.99995736362920784</v>
      </c>
      <c r="I18" s="356">
        <f>I17/K17</f>
        <v>6.2314695773095849E-5</v>
      </c>
      <c r="J18" s="353">
        <f>J17/K17</f>
        <v>0.99993768530422689</v>
      </c>
      <c r="K18" s="357">
        <f>+K17/K$57</f>
        <v>4.0299041664617903E-2</v>
      </c>
      <c r="O18" s="683" t="s">
        <v>69</v>
      </c>
      <c r="P18" s="460">
        <v>1</v>
      </c>
      <c r="Q18" s="460">
        <v>167224.00000000015</v>
      </c>
      <c r="R18" s="460">
        <v>167225.00000000012</v>
      </c>
      <c r="S18" s="460">
        <v>5</v>
      </c>
      <c r="T18" s="460">
        <v>5</v>
      </c>
      <c r="U18" s="460">
        <v>6</v>
      </c>
      <c r="V18" s="460">
        <v>167224.00000000015</v>
      </c>
      <c r="W18" s="460">
        <v>167230.00000000015</v>
      </c>
    </row>
    <row r="19" spans="2:23" ht="18.75" customHeight="1">
      <c r="B19" s="435" t="s">
        <v>39</v>
      </c>
      <c r="C19" s="358">
        <f>+S15</f>
        <v>40.000000000000014</v>
      </c>
      <c r="D19" s="350"/>
      <c r="E19" s="347">
        <f>SUM(C19:D19)</f>
        <v>40.000000000000014</v>
      </c>
      <c r="F19" s="358">
        <f>+P15</f>
        <v>80.000000000000028</v>
      </c>
      <c r="G19" s="350">
        <f>+Q15</f>
        <v>221384.99999999991</v>
      </c>
      <c r="H19" s="348">
        <f>SUM(F19:G19)</f>
        <v>221464.99999999991</v>
      </c>
      <c r="I19" s="349">
        <f>C19+F19</f>
        <v>120.00000000000004</v>
      </c>
      <c r="J19" s="350">
        <f>G19</f>
        <v>221384.99999999991</v>
      </c>
      <c r="K19" s="351">
        <f>SUM(I19:J19)</f>
        <v>221504.99999999991</v>
      </c>
      <c r="O19" s="683" t="s">
        <v>8</v>
      </c>
      <c r="P19" s="460">
        <v>84.000000000000014</v>
      </c>
      <c r="Q19" s="460">
        <v>222018.00000000029</v>
      </c>
      <c r="R19" s="460">
        <v>222101.9999999993</v>
      </c>
      <c r="S19" s="460">
        <v>101.99999999999999</v>
      </c>
      <c r="T19" s="460">
        <v>101.99999999999999</v>
      </c>
      <c r="U19" s="460">
        <v>186.00000000000006</v>
      </c>
      <c r="V19" s="460">
        <v>222018.00000000029</v>
      </c>
      <c r="W19" s="460">
        <v>222203.99999999939</v>
      </c>
    </row>
    <row r="20" spans="2:23" ht="18.75" customHeight="1">
      <c r="B20" s="437"/>
      <c r="C20" s="352">
        <f>+C19/E19</f>
        <v>1</v>
      </c>
      <c r="D20" s="353"/>
      <c r="E20" s="354">
        <f>+E19/K19</f>
        <v>1.8058283108733452E-4</v>
      </c>
      <c r="F20" s="352">
        <f>+F19/H19</f>
        <v>3.6123089427223291E-4</v>
      </c>
      <c r="G20" s="353">
        <f>G19/H19</f>
        <v>0.9996387691057278</v>
      </c>
      <c r="H20" s="355">
        <f>+H19/K19</f>
        <v>0.99981941716891265</v>
      </c>
      <c r="I20" s="356">
        <f>I19/K19</f>
        <v>5.417484932620035E-4</v>
      </c>
      <c r="J20" s="353">
        <f>J19/K19</f>
        <v>0.99945825150673795</v>
      </c>
      <c r="K20" s="357">
        <f>+K19/K$57</f>
        <v>2.9276228661877814E-2</v>
      </c>
      <c r="O20" s="683" t="s">
        <v>55</v>
      </c>
      <c r="P20" s="460">
        <v>2</v>
      </c>
      <c r="Q20" s="460">
        <v>358860.99999999977</v>
      </c>
      <c r="R20" s="460">
        <v>358862.99999999994</v>
      </c>
      <c r="S20" s="460">
        <v>18</v>
      </c>
      <c r="T20" s="460">
        <v>18</v>
      </c>
      <c r="U20" s="460">
        <v>20</v>
      </c>
      <c r="V20" s="460">
        <v>358860.99999999977</v>
      </c>
      <c r="W20" s="460">
        <v>358881.00000000012</v>
      </c>
    </row>
    <row r="21" spans="2:23" ht="18.75" customHeight="1">
      <c r="B21" s="435" t="s">
        <v>5</v>
      </c>
      <c r="C21" s="358">
        <f>+S16</f>
        <v>13</v>
      </c>
      <c r="D21" s="350"/>
      <c r="E21" s="347">
        <f>SUM(C21:D21)</f>
        <v>13</v>
      </c>
      <c r="F21" s="358">
        <f>+P16</f>
        <v>3</v>
      </c>
      <c r="G21" s="350">
        <f>+Q16</f>
        <v>394908.00000000186</v>
      </c>
      <c r="H21" s="348">
        <f>SUM(F21:G21)</f>
        <v>394911.00000000186</v>
      </c>
      <c r="I21" s="349">
        <f>C21+F21</f>
        <v>16</v>
      </c>
      <c r="J21" s="350">
        <f>G21</f>
        <v>394908.00000000186</v>
      </c>
      <c r="K21" s="351">
        <f>SUM(I21:J21)</f>
        <v>394924.00000000186</v>
      </c>
      <c r="O21" s="683" t="s">
        <v>10</v>
      </c>
      <c r="P21" s="460">
        <v>74</v>
      </c>
      <c r="Q21" s="460">
        <v>462853.00000000105</v>
      </c>
      <c r="R21" s="460">
        <v>462927.00000000192</v>
      </c>
      <c r="S21" s="460">
        <v>48.000000000000007</v>
      </c>
      <c r="T21" s="460">
        <v>48.000000000000007</v>
      </c>
      <c r="U21" s="460">
        <v>121.99999999999997</v>
      </c>
      <c r="V21" s="460">
        <v>462853.00000000105</v>
      </c>
      <c r="W21" s="460">
        <v>462975.0000000018</v>
      </c>
    </row>
    <row r="22" spans="2:23" ht="18.75" customHeight="1">
      <c r="B22" s="437"/>
      <c r="C22" s="352">
        <f>+C21/E21</f>
        <v>1</v>
      </c>
      <c r="D22" s="353"/>
      <c r="E22" s="354">
        <f>+E21/K21</f>
        <v>3.2917725942206443E-5</v>
      </c>
      <c r="F22" s="352">
        <f>+F21/H21</f>
        <v>7.596648358744086E-6</v>
      </c>
      <c r="G22" s="353">
        <f>G21/H21</f>
        <v>0.9999924033516413</v>
      </c>
      <c r="H22" s="355">
        <f>+H21/K21</f>
        <v>0.99996708227405784</v>
      </c>
      <c r="I22" s="356">
        <f>I21/K21</f>
        <v>4.0514124236561779E-5</v>
      </c>
      <c r="J22" s="353">
        <f>J21/K21</f>
        <v>0.99995948587576344</v>
      </c>
      <c r="K22" s="357">
        <f>+K21/K$57</f>
        <v>5.2196949631220485E-2</v>
      </c>
      <c r="O22" s="683" t="s">
        <v>11</v>
      </c>
      <c r="P22" s="460">
        <v>60.999999999999993</v>
      </c>
      <c r="Q22" s="460">
        <v>295691.99999999983</v>
      </c>
      <c r="R22" s="460">
        <v>295752.99999999988</v>
      </c>
      <c r="S22" s="460">
        <v>42.000000000000007</v>
      </c>
      <c r="T22" s="460">
        <v>42.000000000000007</v>
      </c>
      <c r="U22" s="460">
        <v>103.00000000000004</v>
      </c>
      <c r="V22" s="460">
        <v>295691.99999999983</v>
      </c>
      <c r="W22" s="460">
        <v>295794.99999999994</v>
      </c>
    </row>
    <row r="23" spans="2:23" ht="18.75" customHeight="1">
      <c r="B23" s="435" t="s">
        <v>6</v>
      </c>
      <c r="C23" s="358">
        <f>+S17</f>
        <v>4</v>
      </c>
      <c r="D23" s="350"/>
      <c r="E23" s="347">
        <f>SUM(C23:D23)</f>
        <v>4</v>
      </c>
      <c r="F23" s="358">
        <f>+P17</f>
        <v>2</v>
      </c>
      <c r="G23" s="350">
        <f>+Q17</f>
        <v>101561.00000000016</v>
      </c>
      <c r="H23" s="348">
        <f>SUM(F23:G23)</f>
        <v>101563.00000000016</v>
      </c>
      <c r="I23" s="349">
        <f>C23+F23</f>
        <v>6</v>
      </c>
      <c r="J23" s="350">
        <f>G23</f>
        <v>101561.00000000016</v>
      </c>
      <c r="K23" s="351">
        <f>SUM(I23:J23)</f>
        <v>101567.00000000016</v>
      </c>
      <c r="O23" s="683" t="s">
        <v>12</v>
      </c>
      <c r="P23" s="460">
        <v>405.00000000000011</v>
      </c>
      <c r="Q23" s="460">
        <v>2382896.0000000168</v>
      </c>
      <c r="R23" s="460">
        <v>2383301.0000000079</v>
      </c>
      <c r="S23" s="460">
        <v>727.99999999999898</v>
      </c>
      <c r="T23" s="460">
        <v>727.99999999999898</v>
      </c>
      <c r="U23" s="460">
        <v>1132.9999999999993</v>
      </c>
      <c r="V23" s="460">
        <v>2382896.0000000168</v>
      </c>
      <c r="W23" s="460">
        <v>2384029.0000000088</v>
      </c>
    </row>
    <row r="24" spans="2:23" ht="18.75" customHeight="1">
      <c r="B24" s="437"/>
      <c r="C24" s="352">
        <f>+C23/E23</f>
        <v>1</v>
      </c>
      <c r="D24" s="353"/>
      <c r="E24" s="354">
        <f>+E23/K23</f>
        <v>3.938287042051054E-5</v>
      </c>
      <c r="F24" s="352">
        <f>+F23/H23</f>
        <v>1.9692210746039374E-5</v>
      </c>
      <c r="G24" s="353">
        <f>G23/H23</f>
        <v>0.99998030778925395</v>
      </c>
      <c r="H24" s="355">
        <f>+H23/K23</f>
        <v>0.99996061712957951</v>
      </c>
      <c r="I24" s="356">
        <f>I23/K23</f>
        <v>5.9074305630765803E-5</v>
      </c>
      <c r="J24" s="353">
        <f>J23/K23</f>
        <v>0.99994092569436921</v>
      </c>
      <c r="K24" s="357">
        <f>+K23/K$57</f>
        <v>1.3424070411507415E-2</v>
      </c>
      <c r="O24" s="683" t="s">
        <v>13</v>
      </c>
      <c r="P24" s="686"/>
      <c r="Q24" s="460">
        <v>145035.0000000002</v>
      </c>
      <c r="R24" s="460">
        <v>145035.0000000002</v>
      </c>
      <c r="S24" s="686"/>
      <c r="T24" s="686"/>
      <c r="U24" s="686"/>
      <c r="V24" s="460">
        <v>145035.0000000002</v>
      </c>
      <c r="W24" s="460">
        <v>145035.0000000002</v>
      </c>
    </row>
    <row r="25" spans="2:23" ht="18.75" customHeight="1">
      <c r="B25" s="435" t="s">
        <v>7</v>
      </c>
      <c r="C25" s="358">
        <f>+S18</f>
        <v>5</v>
      </c>
      <c r="D25" s="350"/>
      <c r="E25" s="347">
        <f>SUM(C25:D25)</f>
        <v>5</v>
      </c>
      <c r="F25" s="358">
        <f>+P18</f>
        <v>1</v>
      </c>
      <c r="G25" s="350">
        <f>+Q18</f>
        <v>167224.00000000015</v>
      </c>
      <c r="H25" s="348">
        <f>SUM(F25:G25)</f>
        <v>167225.00000000015</v>
      </c>
      <c r="I25" s="349">
        <f>C25+F25</f>
        <v>6</v>
      </c>
      <c r="J25" s="350">
        <f>G25</f>
        <v>167224.00000000015</v>
      </c>
      <c r="K25" s="351">
        <f>SUM(I25:J25)</f>
        <v>167230.00000000015</v>
      </c>
      <c r="O25" s="683" t="s">
        <v>14</v>
      </c>
      <c r="P25" s="686"/>
      <c r="Q25" s="460">
        <v>40221.999999999971</v>
      </c>
      <c r="R25" s="460">
        <v>40221.999999999971</v>
      </c>
      <c r="S25" s="686"/>
      <c r="T25" s="686"/>
      <c r="U25" s="686"/>
      <c r="V25" s="460">
        <v>40221.999999999971</v>
      </c>
      <c r="W25" s="460">
        <v>40221.999999999971</v>
      </c>
    </row>
    <row r="26" spans="2:23" ht="18.75" customHeight="1">
      <c r="B26" s="437"/>
      <c r="C26" s="352">
        <f>+C25/E25</f>
        <v>1</v>
      </c>
      <c r="D26" s="353"/>
      <c r="E26" s="354">
        <f>+E25/K25</f>
        <v>2.9898941577468132E-5</v>
      </c>
      <c r="F26" s="352"/>
      <c r="G26" s="353">
        <f>G25/H25</f>
        <v>0.99999402003288984</v>
      </c>
      <c r="H26" s="355">
        <f>+H25/K25</f>
        <v>0.99997010105842254</v>
      </c>
      <c r="I26" s="356">
        <f>I25/K25</f>
        <v>3.5878729892961756E-5</v>
      </c>
      <c r="J26" s="353">
        <f>J25/K25</f>
        <v>0.99996412127010703</v>
      </c>
      <c r="K26" s="357">
        <f>+K25/K$57</f>
        <v>2.2102723275437722E-2</v>
      </c>
      <c r="O26" s="683" t="s">
        <v>15</v>
      </c>
      <c r="P26" s="686">
        <v>6</v>
      </c>
      <c r="Q26" s="460">
        <v>60265.999999999935</v>
      </c>
      <c r="R26" s="460">
        <v>60271.99999999992</v>
      </c>
      <c r="S26" s="460">
        <v>6</v>
      </c>
      <c r="T26" s="460">
        <v>6</v>
      </c>
      <c r="U26" s="460">
        <v>12.000000000000002</v>
      </c>
      <c r="V26" s="460">
        <v>60265.999999999935</v>
      </c>
      <c r="W26" s="460">
        <v>60277.999999999971</v>
      </c>
    </row>
    <row r="27" spans="2:23" ht="18.75" customHeight="1">
      <c r="B27" s="435" t="s">
        <v>8</v>
      </c>
      <c r="C27" s="358">
        <f>+S19</f>
        <v>101.99999999999999</v>
      </c>
      <c r="D27" s="350"/>
      <c r="E27" s="347">
        <f>SUM(C27:D27)</f>
        <v>101.99999999999999</v>
      </c>
      <c r="F27" s="358">
        <f>+P19</f>
        <v>84.000000000000014</v>
      </c>
      <c r="G27" s="350">
        <f>+Q19</f>
        <v>222018.00000000029</v>
      </c>
      <c r="H27" s="348">
        <f>SUM(F27:G27)</f>
        <v>222102.00000000029</v>
      </c>
      <c r="I27" s="349">
        <f>C27+F27</f>
        <v>186</v>
      </c>
      <c r="J27" s="350">
        <f>G27</f>
        <v>222018.00000000029</v>
      </c>
      <c r="K27" s="351">
        <f>SUM(I27:J27)</f>
        <v>222204.00000000029</v>
      </c>
      <c r="O27" s="683" t="s">
        <v>16</v>
      </c>
      <c r="P27" s="460">
        <v>2</v>
      </c>
      <c r="Q27" s="460">
        <v>62731.000000000095</v>
      </c>
      <c r="R27" s="460">
        <v>62732.999999999964</v>
      </c>
      <c r="S27" s="460">
        <v>11</v>
      </c>
      <c r="T27" s="460">
        <v>11</v>
      </c>
      <c r="U27" s="460">
        <v>13</v>
      </c>
      <c r="V27" s="460">
        <v>62731.000000000095</v>
      </c>
      <c r="W27" s="460">
        <v>62743.999999999956</v>
      </c>
    </row>
    <row r="28" spans="2:23" ht="18.75" customHeight="1">
      <c r="B28" s="437"/>
      <c r="C28" s="352">
        <f>+C27/E27</f>
        <v>1</v>
      </c>
      <c r="D28" s="353"/>
      <c r="E28" s="354">
        <f>+E27/K27</f>
        <v>4.5903764108656841E-4</v>
      </c>
      <c r="F28" s="352">
        <f>+F27/H27</f>
        <v>3.7820460869330267E-4</v>
      </c>
      <c r="G28" s="353">
        <f>G27/H27</f>
        <v>0.99962179539130669</v>
      </c>
      <c r="H28" s="355">
        <f>+H27/K27</f>
        <v>0.99954096235891343</v>
      </c>
      <c r="I28" s="356">
        <f>I27/K27</f>
        <v>8.3706863962844846E-4</v>
      </c>
      <c r="J28" s="353">
        <f>J27/K27</f>
        <v>0.9991629313603716</v>
      </c>
      <c r="K28" s="357">
        <f>+K27/K$57</f>
        <v>2.9368615216739617E-2</v>
      </c>
      <c r="O28" s="683" t="s">
        <v>17</v>
      </c>
      <c r="P28" s="460">
        <v>83.000000000000028</v>
      </c>
      <c r="Q28" s="460">
        <v>452263.99999999994</v>
      </c>
      <c r="R28" s="460">
        <v>452347.00000000052</v>
      </c>
      <c r="S28" s="460">
        <v>58.000000000000028</v>
      </c>
      <c r="T28" s="460">
        <v>58.000000000000028</v>
      </c>
      <c r="U28" s="460">
        <v>141.00000000000006</v>
      </c>
      <c r="V28" s="460">
        <v>452263.99999999994</v>
      </c>
      <c r="W28" s="460">
        <v>452405.00000000087</v>
      </c>
    </row>
    <row r="29" spans="2:23" ht="18.75" customHeight="1">
      <c r="B29" s="435" t="s">
        <v>9</v>
      </c>
      <c r="C29" s="358">
        <f>+S20</f>
        <v>18</v>
      </c>
      <c r="D29" s="350"/>
      <c r="E29" s="347">
        <f>SUM(C29:D29)</f>
        <v>18</v>
      </c>
      <c r="F29" s="358">
        <f>+P20</f>
        <v>2</v>
      </c>
      <c r="G29" s="350">
        <f>+Q20</f>
        <v>358860.99999999977</v>
      </c>
      <c r="H29" s="348">
        <f>SUM(F29:G29)</f>
        <v>358862.99999999977</v>
      </c>
      <c r="I29" s="349">
        <f>C29+F29</f>
        <v>20</v>
      </c>
      <c r="J29" s="350">
        <f>G29</f>
        <v>358860.99999999977</v>
      </c>
      <c r="K29" s="351">
        <f>SUM(I29:J29)</f>
        <v>358880.99999999977</v>
      </c>
      <c r="O29" s="683" t="s">
        <v>18</v>
      </c>
      <c r="P29" s="460">
        <v>31.000000000000014</v>
      </c>
      <c r="Q29" s="460">
        <v>305343.00000000041</v>
      </c>
      <c r="R29" s="460">
        <v>305373.99999999884</v>
      </c>
      <c r="S29" s="460">
        <v>10</v>
      </c>
      <c r="T29" s="460">
        <v>10</v>
      </c>
      <c r="U29" s="460">
        <v>41.000000000000007</v>
      </c>
      <c r="V29" s="460">
        <v>305343.00000000041</v>
      </c>
      <c r="W29" s="460">
        <v>305383.99999999866</v>
      </c>
    </row>
    <row r="30" spans="2:23" ht="18.75" customHeight="1">
      <c r="B30" s="437"/>
      <c r="C30" s="352">
        <f>+C29/E29</f>
        <v>1</v>
      </c>
      <c r="D30" s="353"/>
      <c r="E30" s="354">
        <f>+E29/K29</f>
        <v>5.0155901259749085E-5</v>
      </c>
      <c r="F30" s="352">
        <f>+F29/H29</f>
        <v>5.573157444484389E-6</v>
      </c>
      <c r="G30" s="353">
        <f>G29/H29</f>
        <v>0.99999442684255546</v>
      </c>
      <c r="H30" s="355">
        <f>+H29/K29</f>
        <v>0.99994984409874021</v>
      </c>
      <c r="I30" s="356">
        <f>I29/K29</f>
        <v>5.5728779177498983E-5</v>
      </c>
      <c r="J30" s="353">
        <f>J29/K29</f>
        <v>0.99994427122082252</v>
      </c>
      <c r="K30" s="357">
        <f>+K29/K$57</f>
        <v>4.743316050835588E-2</v>
      </c>
      <c r="O30" s="683" t="s">
        <v>81</v>
      </c>
      <c r="P30" s="460">
        <v>1</v>
      </c>
      <c r="Q30" s="460">
        <v>217597.99999999953</v>
      </c>
      <c r="R30" s="460">
        <v>217598.99999999971</v>
      </c>
      <c r="S30" s="460">
        <v>1</v>
      </c>
      <c r="T30" s="460">
        <v>1</v>
      </c>
      <c r="U30" s="460">
        <v>2</v>
      </c>
      <c r="V30" s="460">
        <v>217597.99999999953</v>
      </c>
      <c r="W30" s="460">
        <v>217599.99999999968</v>
      </c>
    </row>
    <row r="31" spans="2:23" ht="18.75" customHeight="1">
      <c r="B31" s="435" t="s">
        <v>10</v>
      </c>
      <c r="C31" s="358">
        <f>+S21</f>
        <v>48.000000000000007</v>
      </c>
      <c r="D31" s="350"/>
      <c r="E31" s="347">
        <f>SUM(C31:D31)</f>
        <v>48.000000000000007</v>
      </c>
      <c r="F31" s="358">
        <f>+P21</f>
        <v>74</v>
      </c>
      <c r="G31" s="350">
        <f>+Q21</f>
        <v>462853.00000000105</v>
      </c>
      <c r="H31" s="348">
        <f>SUM(F31:G31)</f>
        <v>462927.00000000105</v>
      </c>
      <c r="I31" s="349">
        <f>C31+F31</f>
        <v>122</v>
      </c>
      <c r="J31" s="350">
        <f>G31</f>
        <v>462853.00000000105</v>
      </c>
      <c r="K31" s="351">
        <f>SUM(I31:J31)</f>
        <v>462975.00000000105</v>
      </c>
      <c r="O31" s="683" t="s">
        <v>20</v>
      </c>
      <c r="P31" s="460">
        <v>9</v>
      </c>
      <c r="Q31" s="460">
        <v>110233.99999999999</v>
      </c>
      <c r="R31" s="460">
        <v>110243</v>
      </c>
      <c r="S31" s="460">
        <v>4</v>
      </c>
      <c r="T31" s="460">
        <v>4</v>
      </c>
      <c r="U31" s="460">
        <v>13</v>
      </c>
      <c r="V31" s="460">
        <v>110233.99999999999</v>
      </c>
      <c r="W31" s="460">
        <v>110246.99999999971</v>
      </c>
    </row>
    <row r="32" spans="2:23" ht="18.75" customHeight="1">
      <c r="B32" s="437"/>
      <c r="C32" s="352">
        <f>+C31/E31</f>
        <v>1</v>
      </c>
      <c r="D32" s="353"/>
      <c r="E32" s="354">
        <f>+E31/K31</f>
        <v>1.0367730439008564E-4</v>
      </c>
      <c r="F32" s="352">
        <f>+F31/H31</f>
        <v>1.5985241733577828E-4</v>
      </c>
      <c r="G32" s="353">
        <f>G31/H31</f>
        <v>0.99984014758266426</v>
      </c>
      <c r="H32" s="355">
        <f>+H31/K31</f>
        <v>0.99989632269560991</v>
      </c>
      <c r="I32" s="356">
        <f>I31/K31</f>
        <v>2.635131486581343E-4</v>
      </c>
      <c r="J32" s="353">
        <f>J31/K31</f>
        <v>0.99973648685134187</v>
      </c>
      <c r="K32" s="357">
        <f>+K31/K$57</f>
        <v>6.1191223515193412E-2</v>
      </c>
      <c r="O32" s="683" t="s">
        <v>21</v>
      </c>
      <c r="P32" s="460">
        <v>13.000000000000002</v>
      </c>
      <c r="Q32" s="460">
        <v>53937.000000000007</v>
      </c>
      <c r="R32" s="460">
        <v>53950.000000000022</v>
      </c>
      <c r="S32" s="460">
        <v>21</v>
      </c>
      <c r="T32" s="460">
        <v>21</v>
      </c>
      <c r="U32" s="460">
        <v>34</v>
      </c>
      <c r="V32" s="460">
        <v>53937.000000000007</v>
      </c>
      <c r="W32" s="460">
        <v>53971.000000000029</v>
      </c>
    </row>
    <row r="33" spans="2:23" ht="18.75" customHeight="1">
      <c r="B33" s="435" t="s">
        <v>11</v>
      </c>
      <c r="C33" s="358">
        <f>+S22</f>
        <v>42.000000000000007</v>
      </c>
      <c r="D33" s="350"/>
      <c r="E33" s="347">
        <f>SUM(C33:D33)</f>
        <v>42.000000000000007</v>
      </c>
      <c r="F33" s="358">
        <f>+P22</f>
        <v>60.999999999999993</v>
      </c>
      <c r="G33" s="350">
        <f>+Q22</f>
        <v>295691.99999999983</v>
      </c>
      <c r="H33" s="348">
        <f>SUM(F33:G33)</f>
        <v>295752.99999999983</v>
      </c>
      <c r="I33" s="349">
        <f>C33+F33</f>
        <v>103</v>
      </c>
      <c r="J33" s="350">
        <f>G33</f>
        <v>295691.99999999983</v>
      </c>
      <c r="K33" s="351">
        <f>SUM(I33:J33)</f>
        <v>295794.99999999983</v>
      </c>
      <c r="O33" s="683" t="s">
        <v>22</v>
      </c>
      <c r="P33" s="686">
        <v>2</v>
      </c>
      <c r="Q33" s="460">
        <v>96265.999999999898</v>
      </c>
      <c r="R33" s="460">
        <v>96268.000000000029</v>
      </c>
      <c r="S33" s="460">
        <v>12.999999999999998</v>
      </c>
      <c r="T33" s="460">
        <v>12.999999999999998</v>
      </c>
      <c r="U33" s="460">
        <v>14.999999999999996</v>
      </c>
      <c r="V33" s="460">
        <v>96265.999999999898</v>
      </c>
      <c r="W33" s="460">
        <v>96281.000000000029</v>
      </c>
    </row>
    <row r="34" spans="2:23" ht="18.75" customHeight="1">
      <c r="B34" s="437"/>
      <c r="C34" s="352">
        <f>+C33/E33</f>
        <v>1</v>
      </c>
      <c r="D34" s="353"/>
      <c r="E34" s="354">
        <f>+E33/K33</f>
        <v>1.4199022971990747E-4</v>
      </c>
      <c r="F34" s="352">
        <f>+F33/H33</f>
        <v>2.0625319100736096E-4</v>
      </c>
      <c r="G34" s="353">
        <f>G33/H33</f>
        <v>0.99979374680899269</v>
      </c>
      <c r="H34" s="355">
        <f>+H33/K33</f>
        <v>0.99985800977028005</v>
      </c>
      <c r="I34" s="356">
        <f>I33/K33</f>
        <v>3.4821413478929687E-4</v>
      </c>
      <c r="J34" s="353">
        <f>J33/K33</f>
        <v>0.99965178586521075</v>
      </c>
      <c r="K34" s="357">
        <f>+K33/K$57</f>
        <v>3.9095108720074698E-2</v>
      </c>
      <c r="O34" s="684" t="s">
        <v>62</v>
      </c>
      <c r="P34" s="456">
        <v>957.00000000000011</v>
      </c>
      <c r="Q34" s="456">
        <v>7563790.000000081</v>
      </c>
      <c r="R34" s="456">
        <v>7564747.0000000056</v>
      </c>
      <c r="S34" s="456">
        <v>1288.9999999999986</v>
      </c>
      <c r="T34" s="456">
        <v>1288.9999999999986</v>
      </c>
      <c r="U34" s="456">
        <v>2246.0000000000018</v>
      </c>
      <c r="V34" s="456">
        <v>7563790.000000081</v>
      </c>
      <c r="W34" s="456">
        <v>7566036.0000000903</v>
      </c>
    </row>
    <row r="35" spans="2:23" ht="18.75" customHeight="1">
      <c r="B35" s="435" t="s">
        <v>12</v>
      </c>
      <c r="C35" s="358">
        <f>+S23</f>
        <v>727.99999999999898</v>
      </c>
      <c r="D35" s="350"/>
      <c r="E35" s="347">
        <f>SUM(C35:D35)</f>
        <v>727.99999999999898</v>
      </c>
      <c r="F35" s="358">
        <f>+P23</f>
        <v>405.00000000000011</v>
      </c>
      <c r="G35" s="350">
        <f>+Q23</f>
        <v>2382896.0000000168</v>
      </c>
      <c r="H35" s="348">
        <f>SUM(F35:G35)</f>
        <v>2383301.0000000168</v>
      </c>
      <c r="I35" s="349">
        <f>C35+F35</f>
        <v>1132.9999999999991</v>
      </c>
      <c r="J35" s="350">
        <f>G35</f>
        <v>2382896.0000000168</v>
      </c>
      <c r="K35" s="351">
        <f>SUM(I35:J35)</f>
        <v>2384029.0000000168</v>
      </c>
      <c r="O35" s="1"/>
    </row>
    <row r="36" spans="2:23" ht="18.75" customHeight="1">
      <c r="B36" s="437"/>
      <c r="C36" s="352">
        <f>+C35/E35</f>
        <v>1</v>
      </c>
      <c r="D36" s="353"/>
      <c r="E36" s="354">
        <f>+E35/K35</f>
        <v>3.053654129207295E-4</v>
      </c>
      <c r="F36" s="352">
        <f>+F35/H35</f>
        <v>1.6993237530634918E-4</v>
      </c>
      <c r="G36" s="353">
        <f>G35/H35</f>
        <v>0.99983006762469362</v>
      </c>
      <c r="H36" s="355">
        <f>+H35/K35</f>
        <v>0.9996946345870793</v>
      </c>
      <c r="I36" s="356">
        <f>I35/K35</f>
        <v>4.7524589675712467E-4</v>
      </c>
      <c r="J36" s="353">
        <f>J35/K35</f>
        <v>0.99952475410324293</v>
      </c>
      <c r="K36" s="357">
        <f>+K35/K$57</f>
        <v>0.31509617453578215</v>
      </c>
      <c r="O36" s="1"/>
    </row>
    <row r="37" spans="2:23" ht="18.75" customHeight="1">
      <c r="B37" s="435" t="s">
        <v>13</v>
      </c>
      <c r="C37" s="358"/>
      <c r="D37" s="350"/>
      <c r="E37" s="347"/>
      <c r="F37" s="358"/>
      <c r="G37" s="350">
        <f>+Q24</f>
        <v>145035.0000000002</v>
      </c>
      <c r="H37" s="348">
        <f>SUM(F37:G37)</f>
        <v>145035.0000000002</v>
      </c>
      <c r="I37" s="349"/>
      <c r="J37" s="350">
        <f>G37</f>
        <v>145035.0000000002</v>
      </c>
      <c r="K37" s="351">
        <f>SUM(I37:J37)</f>
        <v>145035.0000000002</v>
      </c>
      <c r="P37" s="436"/>
    </row>
    <row r="38" spans="2:23" ht="18.75" customHeight="1">
      <c r="B38" s="437"/>
      <c r="C38" s="352"/>
      <c r="D38" s="353"/>
      <c r="E38" s="354"/>
      <c r="F38" s="352"/>
      <c r="G38" s="353">
        <f>G37/H37</f>
        <v>1</v>
      </c>
      <c r="H38" s="355">
        <f>+H37/K37</f>
        <v>1</v>
      </c>
      <c r="I38" s="356"/>
      <c r="J38" s="353">
        <f>J37/K37</f>
        <v>1</v>
      </c>
      <c r="K38" s="357">
        <f>+K37/K$57</f>
        <v>1.9169218861765903E-2</v>
      </c>
    </row>
    <row r="39" spans="2:23" ht="18.75" customHeight="1">
      <c r="B39" s="435" t="s">
        <v>14</v>
      </c>
      <c r="C39" s="358"/>
      <c r="D39" s="350"/>
      <c r="E39" s="347"/>
      <c r="F39" s="358"/>
      <c r="G39" s="350">
        <f>+Q25</f>
        <v>40221.999999999971</v>
      </c>
      <c r="H39" s="348">
        <f>SUM(F39:G39)</f>
        <v>40221.999999999971</v>
      </c>
      <c r="I39" s="349"/>
      <c r="J39" s="350">
        <f>G39</f>
        <v>40221.999999999971</v>
      </c>
      <c r="K39" s="351">
        <f>SUM(I39:J39)</f>
        <v>40221.999999999971</v>
      </c>
    </row>
    <row r="40" spans="2:23" ht="18.75" customHeight="1">
      <c r="B40" s="437"/>
      <c r="C40" s="352"/>
      <c r="D40" s="353"/>
      <c r="E40" s="354"/>
      <c r="F40" s="352"/>
      <c r="G40" s="353">
        <f>G39/H39</f>
        <v>1</v>
      </c>
      <c r="H40" s="355">
        <f>+H39/K39</f>
        <v>1</v>
      </c>
      <c r="I40" s="356"/>
      <c r="J40" s="353">
        <f>J39/K39</f>
        <v>1</v>
      </c>
      <c r="K40" s="357">
        <f>+K39/K$57</f>
        <v>5.3161259079390942E-3</v>
      </c>
    </row>
    <row r="41" spans="2:23" ht="18.75" customHeight="1">
      <c r="B41" s="435" t="s">
        <v>15</v>
      </c>
      <c r="C41" s="358">
        <f>+S26</f>
        <v>6</v>
      </c>
      <c r="D41" s="350"/>
      <c r="E41" s="347">
        <f>SUM(C41:D41)</f>
        <v>6</v>
      </c>
      <c r="F41" s="358">
        <f>+P26</f>
        <v>6</v>
      </c>
      <c r="G41" s="350">
        <f>+Q26</f>
        <v>60265.999999999935</v>
      </c>
      <c r="H41" s="348">
        <f>SUM(F41:G41)</f>
        <v>60271.999999999935</v>
      </c>
      <c r="I41" s="349">
        <f>C41+F41</f>
        <v>12</v>
      </c>
      <c r="J41" s="350">
        <f>G41</f>
        <v>60265.999999999935</v>
      </c>
      <c r="K41" s="351">
        <f>SUM(I41:J41)</f>
        <v>60277.999999999935</v>
      </c>
    </row>
    <row r="42" spans="2:23" ht="18.75" customHeight="1">
      <c r="B42" s="437"/>
      <c r="C42" s="352">
        <f>+C41/E41</f>
        <v>1</v>
      </c>
      <c r="D42" s="353"/>
      <c r="E42" s="354">
        <f>+E41/K41</f>
        <v>9.9538803543581508E-5</v>
      </c>
      <c r="F42" s="352">
        <f>+F41/H41</f>
        <v>9.9548712503318393E-5</v>
      </c>
      <c r="G42" s="353">
        <f>G41/H41</f>
        <v>0.99990045128749672</v>
      </c>
      <c r="H42" s="355">
        <f>+H41/K41</f>
        <v>0.99990046119645637</v>
      </c>
      <c r="I42" s="356">
        <f>I41/K41</f>
        <v>1.9907760708716302E-4</v>
      </c>
      <c r="J42" s="353">
        <f>J41/K41</f>
        <v>0.99980092239291285</v>
      </c>
      <c r="K42" s="357">
        <f>+K41/K$57</f>
        <v>7.9669195335575708E-3</v>
      </c>
    </row>
    <row r="43" spans="2:23" ht="18.75" customHeight="1">
      <c r="B43" s="435" t="s">
        <v>16</v>
      </c>
      <c r="C43" s="358">
        <f>+S27</f>
        <v>11</v>
      </c>
      <c r="D43" s="350"/>
      <c r="E43" s="347">
        <f>SUM(C43:D43)</f>
        <v>11</v>
      </c>
      <c r="F43" s="358">
        <f>+P27</f>
        <v>2</v>
      </c>
      <c r="G43" s="350">
        <f>+Q27</f>
        <v>62731.000000000095</v>
      </c>
      <c r="H43" s="348">
        <f>SUM(F43:G43)</f>
        <v>62733.000000000095</v>
      </c>
      <c r="I43" s="349">
        <f>C43+F43</f>
        <v>13</v>
      </c>
      <c r="J43" s="350">
        <f>G43</f>
        <v>62731.000000000095</v>
      </c>
      <c r="K43" s="351">
        <f>SUM(I43:J43)</f>
        <v>62744.000000000095</v>
      </c>
    </row>
    <row r="44" spans="2:23" ht="18.75" customHeight="1">
      <c r="B44" s="437"/>
      <c r="C44" s="352">
        <f>+C43/E43</f>
        <v>1</v>
      </c>
      <c r="D44" s="353"/>
      <c r="E44" s="354">
        <f>+E43/K43</f>
        <v>1.7531556802244012E-4</v>
      </c>
      <c r="F44" s="352">
        <f>+F43/H43</f>
        <v>3.1881147083672019E-5</v>
      </c>
      <c r="G44" s="353">
        <f>G43/H43</f>
        <v>0.99996811885291637</v>
      </c>
      <c r="H44" s="355">
        <f>+H43/K43</f>
        <v>0.99982468443197758</v>
      </c>
      <c r="I44" s="356">
        <f>I43/K43</f>
        <v>2.0719112584470197E-4</v>
      </c>
      <c r="J44" s="353">
        <f>J43/K43</f>
        <v>0.99979280887415534</v>
      </c>
      <c r="K44" s="357">
        <f>+K43/K$57</f>
        <v>8.2928497828981974E-3</v>
      </c>
    </row>
    <row r="45" spans="2:23" ht="18.75" customHeight="1">
      <c r="B45" s="435" t="s">
        <v>17</v>
      </c>
      <c r="C45" s="358">
        <f>+S28</f>
        <v>58.000000000000028</v>
      </c>
      <c r="D45" s="350"/>
      <c r="E45" s="347">
        <f>SUM(C45:D45)</f>
        <v>58.000000000000028</v>
      </c>
      <c r="F45" s="358">
        <f>+P28</f>
        <v>83.000000000000028</v>
      </c>
      <c r="G45" s="350">
        <f>+Q28</f>
        <v>452263.99999999994</v>
      </c>
      <c r="H45" s="348">
        <f>SUM(F45:G45)</f>
        <v>452346.99999999994</v>
      </c>
      <c r="I45" s="349">
        <f>C45+F45</f>
        <v>141.00000000000006</v>
      </c>
      <c r="J45" s="350">
        <f>G45</f>
        <v>452263.99999999994</v>
      </c>
      <c r="K45" s="351">
        <f>SUM(I45:J45)</f>
        <v>452404.99999999994</v>
      </c>
    </row>
    <row r="46" spans="2:23" ht="18.75" customHeight="1">
      <c r="B46" s="437"/>
      <c r="C46" s="352">
        <f>+C45/E45</f>
        <v>1</v>
      </c>
      <c r="D46" s="353"/>
      <c r="E46" s="354">
        <f>+E45/K45</f>
        <v>1.2820371127640064E-4</v>
      </c>
      <c r="F46" s="352">
        <f>+F45/H45</f>
        <v>1.8348745542691791E-4</v>
      </c>
      <c r="G46" s="353">
        <f>G45/H45</f>
        <v>0.99981651254457304</v>
      </c>
      <c r="H46" s="355">
        <f>+H45/K45</f>
        <v>0.99987179628872358</v>
      </c>
      <c r="I46" s="356">
        <f>I45/K45</f>
        <v>3.1166764293056015E-4</v>
      </c>
      <c r="J46" s="353">
        <f>J45/K45</f>
        <v>0.99968833235706944</v>
      </c>
      <c r="K46" s="357">
        <f>+K45/K$57</f>
        <v>5.9794190775724412E-2</v>
      </c>
      <c r="O46" s="436"/>
    </row>
    <row r="47" spans="2:23" ht="18.75" customHeight="1">
      <c r="B47" s="435" t="s">
        <v>18</v>
      </c>
      <c r="C47" s="358">
        <f>+S29</f>
        <v>10</v>
      </c>
      <c r="D47" s="350"/>
      <c r="E47" s="347">
        <f>SUM(C47:D47)</f>
        <v>10</v>
      </c>
      <c r="F47" s="358">
        <f>+P29</f>
        <v>31.000000000000014</v>
      </c>
      <c r="G47" s="350">
        <f>+Q29</f>
        <v>305343.00000000041</v>
      </c>
      <c r="H47" s="348">
        <f>SUM(F47:G47)</f>
        <v>305374.00000000041</v>
      </c>
      <c r="I47" s="349">
        <f>C47+F47</f>
        <v>41.000000000000014</v>
      </c>
      <c r="J47" s="350">
        <f>G47</f>
        <v>305343.00000000041</v>
      </c>
      <c r="K47" s="351">
        <f>SUM(I47:J47)</f>
        <v>305384.00000000041</v>
      </c>
    </row>
    <row r="48" spans="2:23" ht="18.75" customHeight="1">
      <c r="B48" s="437"/>
      <c r="C48" s="352">
        <f>+C47/E47</f>
        <v>1</v>
      </c>
      <c r="D48" s="353"/>
      <c r="E48" s="354">
        <f>+E47/K47</f>
        <v>3.2745657925758998E-5</v>
      </c>
      <c r="F48" s="352">
        <f>+F47/H47</f>
        <v>1.0151486374085539E-4</v>
      </c>
      <c r="G48" s="353">
        <f>G47/H47</f>
        <v>0.99989848513625912</v>
      </c>
      <c r="H48" s="355">
        <f>+H47/K47</f>
        <v>0.99996725434207423</v>
      </c>
      <c r="I48" s="356">
        <f>I47/K47</f>
        <v>1.3425719749561194E-4</v>
      </c>
      <c r="J48" s="353">
        <f>J47/K47</f>
        <v>0.9998657428025044</v>
      </c>
      <c r="K48" s="357">
        <f>+K47/K$57</f>
        <v>4.0362483075681854E-2</v>
      </c>
    </row>
    <row r="49" spans="2:11" ht="18.75" customHeight="1">
      <c r="B49" s="435" t="s">
        <v>19</v>
      </c>
      <c r="C49" s="358">
        <f>+S30</f>
        <v>1</v>
      </c>
      <c r="D49" s="350"/>
      <c r="E49" s="347">
        <f>SUM(C49:D49)</f>
        <v>1</v>
      </c>
      <c r="F49" s="358">
        <f>+P30</f>
        <v>1</v>
      </c>
      <c r="G49" s="350">
        <f>+Q30</f>
        <v>217597.99999999953</v>
      </c>
      <c r="H49" s="348">
        <f>SUM(F49:G49)</f>
        <v>217598.99999999953</v>
      </c>
      <c r="I49" s="349">
        <f>C49+F49</f>
        <v>2</v>
      </c>
      <c r="J49" s="350">
        <f>G49</f>
        <v>217597.99999999953</v>
      </c>
      <c r="K49" s="351">
        <f>SUM(I49:J49)</f>
        <v>217599.99999999953</v>
      </c>
    </row>
    <row r="50" spans="2:11" ht="18.75" customHeight="1">
      <c r="B50" s="437"/>
      <c r="C50" s="352">
        <f>+C49/E49</f>
        <v>1</v>
      </c>
      <c r="D50" s="353"/>
      <c r="E50" s="354">
        <f>+E49/K49</f>
        <v>4.5955882352941274E-6</v>
      </c>
      <c r="F50" s="352">
        <f>+F49/H49</f>
        <v>4.5956093548224126E-6</v>
      </c>
      <c r="G50" s="353">
        <f>G49/H49</f>
        <v>0.99999540439064516</v>
      </c>
      <c r="H50" s="355">
        <f>+H49/K49</f>
        <v>0.99999540441176471</v>
      </c>
      <c r="I50" s="356">
        <f>I49/K49</f>
        <v>9.1911764705882548E-6</v>
      </c>
      <c r="J50" s="353">
        <f>J49/K49</f>
        <v>0.99999080882352942</v>
      </c>
      <c r="K50" s="357">
        <f>+K49/K$57</f>
        <v>2.8760106348951948E-2</v>
      </c>
    </row>
    <row r="51" spans="2:11" ht="18.75" customHeight="1">
      <c r="B51" s="435" t="s">
        <v>20</v>
      </c>
      <c r="C51" s="358">
        <f>+S31</f>
        <v>4</v>
      </c>
      <c r="D51" s="350"/>
      <c r="E51" s="347">
        <f>SUM(C51:D51)</f>
        <v>4</v>
      </c>
      <c r="F51" s="358">
        <f>+P31</f>
        <v>9</v>
      </c>
      <c r="G51" s="350">
        <f>+Q31</f>
        <v>110233.99999999999</v>
      </c>
      <c r="H51" s="348">
        <f>SUM(F51:G51)</f>
        <v>110242.99999999999</v>
      </c>
      <c r="I51" s="349">
        <f>C51+F51</f>
        <v>13</v>
      </c>
      <c r="J51" s="350">
        <f>G51</f>
        <v>110233.99999999999</v>
      </c>
      <c r="K51" s="351">
        <f>SUM(I51:J51)</f>
        <v>110246.99999999999</v>
      </c>
    </row>
    <row r="52" spans="2:11" ht="18.75" customHeight="1">
      <c r="B52" s="437"/>
      <c r="C52" s="352">
        <f>+C51/E51</f>
        <v>1</v>
      </c>
      <c r="D52" s="353"/>
      <c r="E52" s="354">
        <f>+E51/K51</f>
        <v>3.6282166408156232E-5</v>
      </c>
      <c r="F52" s="352">
        <f>+F51/H51</f>
        <v>8.163783641591757E-5</v>
      </c>
      <c r="G52" s="353">
        <f>G51/H51</f>
        <v>0.9999183621635841</v>
      </c>
      <c r="H52" s="355">
        <f>+H51/K51</f>
        <v>0.99996371783359184</v>
      </c>
      <c r="I52" s="356">
        <f>I51/K51</f>
        <v>1.1791704082650777E-4</v>
      </c>
      <c r="J52" s="353">
        <f>J51/K51</f>
        <v>0.99988208295917347</v>
      </c>
      <c r="K52" s="357">
        <f>+K51/K$57</f>
        <v>1.4571302594912279E-2</v>
      </c>
    </row>
    <row r="53" spans="2:11" ht="18.75" customHeight="1">
      <c r="B53" s="438" t="s">
        <v>21</v>
      </c>
      <c r="C53" s="372">
        <f>+S32</f>
        <v>21</v>
      </c>
      <c r="D53" s="373"/>
      <c r="E53" s="347">
        <f>SUM(C53:D53)</f>
        <v>21</v>
      </c>
      <c r="F53" s="358">
        <f>+P32</f>
        <v>13.000000000000002</v>
      </c>
      <c r="G53" s="350">
        <f>+Q32</f>
        <v>53937.000000000007</v>
      </c>
      <c r="H53" s="348">
        <f>SUM(F53:G53)</f>
        <v>53950.000000000007</v>
      </c>
      <c r="I53" s="376">
        <f>C53+F53</f>
        <v>34</v>
      </c>
      <c r="J53" s="373">
        <f>G53</f>
        <v>53937.000000000007</v>
      </c>
      <c r="K53" s="377">
        <f>SUM(I53:J53)</f>
        <v>53971.000000000007</v>
      </c>
    </row>
    <row r="54" spans="2:11" ht="18.75" customHeight="1">
      <c r="B54" s="437"/>
      <c r="C54" s="352">
        <f>+C53/E53</f>
        <v>1</v>
      </c>
      <c r="D54" s="353"/>
      <c r="E54" s="354">
        <f>+E53/K53</f>
        <v>3.8909784884474989E-4</v>
      </c>
      <c r="F54" s="352">
        <f>+F53/H53</f>
        <v>2.4096385542168674E-4</v>
      </c>
      <c r="G54" s="353">
        <f>G53/H53</f>
        <v>0.99975903614457828</v>
      </c>
      <c r="H54" s="355">
        <f>+H53/K53</f>
        <v>0.99961090215115522</v>
      </c>
      <c r="I54" s="356">
        <f>I53/K53</f>
        <v>6.2996794574864275E-4</v>
      </c>
      <c r="J54" s="353">
        <f>J53/K53</f>
        <v>0.99937003205425134</v>
      </c>
      <c r="K54" s="357">
        <f>+K53/K$57</f>
        <v>7.1333258260996742E-3</v>
      </c>
    </row>
    <row r="55" spans="2:11" ht="18.75" customHeight="1">
      <c r="B55" s="435" t="s">
        <v>22</v>
      </c>
      <c r="C55" s="359">
        <f>+S33</f>
        <v>12.999999999999998</v>
      </c>
      <c r="D55" s="350"/>
      <c r="E55" s="347">
        <f>SUM(C55:D55)</f>
        <v>12.999999999999998</v>
      </c>
      <c r="F55" s="358">
        <f>+P33</f>
        <v>2</v>
      </c>
      <c r="G55" s="350">
        <f>+Q33</f>
        <v>96265.999999999898</v>
      </c>
      <c r="H55" s="348">
        <f>SUM(F55:G55)</f>
        <v>96267.999999999898</v>
      </c>
      <c r="I55" s="349">
        <f>C55+F55</f>
        <v>14.999999999999998</v>
      </c>
      <c r="J55" s="350">
        <f>G55</f>
        <v>96265.999999999898</v>
      </c>
      <c r="K55" s="351">
        <f>SUM(I55:J55)</f>
        <v>96280.999999999898</v>
      </c>
    </row>
    <row r="56" spans="2:11" ht="18.75" customHeight="1" thickBot="1">
      <c r="B56" s="30"/>
      <c r="C56" s="378">
        <f>+C55/E55</f>
        <v>1</v>
      </c>
      <c r="D56" s="379"/>
      <c r="E56" s="380">
        <f>+E55/K55</f>
        <v>1.3502144763764411E-4</v>
      </c>
      <c r="F56" s="378">
        <f>+F55/H55</f>
        <v>2.0775335521668696E-5</v>
      </c>
      <c r="G56" s="379">
        <f>G55/H55</f>
        <v>0.99997922466447831</v>
      </c>
      <c r="H56" s="381">
        <f>+H55/K55</f>
        <v>0.99986497855236234</v>
      </c>
      <c r="I56" s="382">
        <f>I55/K55</f>
        <v>1.5579397804343551E-4</v>
      </c>
      <c r="J56" s="379">
        <f>J55/K55</f>
        <v>0.99984420602195656</v>
      </c>
      <c r="K56" s="383">
        <f>+K55/K$57</f>
        <v>1.2725421872166569E-2</v>
      </c>
    </row>
    <row r="57" spans="2:11" ht="18.75" customHeight="1" thickTop="1">
      <c r="B57" s="31" t="s">
        <v>23</v>
      </c>
      <c r="C57" s="360">
        <f>SUM(C7,C9,C11,C13,C15,C17,C19,C21,C23,C25,C27,C29,C31,C33,C35,C37,C39,C41,C43,C45,C47,C49,C51,C53,C55)</f>
        <v>1288.9999999999991</v>
      </c>
      <c r="D57" s="361"/>
      <c r="E57" s="362">
        <f>SUM(C57:D57)</f>
        <v>1288.9999999999991</v>
      </c>
      <c r="F57" s="360">
        <f>SUM(F7,F9,F11,F13,F15,F17,F19,F21,F23,F25,F27,F29,F31,F33,F35,F37,F39,F41,F43,F45,F47,F49,F51,F53,F55)</f>
        <v>957.00000000000023</v>
      </c>
      <c r="G57" s="363">
        <f>SUM(G7,G9,G11,G13,G15,G17,G19,G21,G23,G25,G27,G29,G31,G33,G35,G37,G39,G41,G43,G45,G47,G49,G51,G53,G55)</f>
        <v>7563790.0000000186</v>
      </c>
      <c r="H57" s="362">
        <f>SUM(F57:G57)</f>
        <v>7564747.0000000186</v>
      </c>
      <c r="I57" s="364">
        <f>SUM(I7,I9,I11,I13,I15,I17,I19,I21,I23,I25,I27,I29,I31,I33,I35,I37,I39,I41,I43,I45,I47,I49,I51,I53,I55)</f>
        <v>2245.9999999999991</v>
      </c>
      <c r="J57" s="363">
        <f>SUM(J7,J9,J11,J13,J15,J17,J19,J21,J23,J25,J27,J29,J31,J33,J35,J37,J39,J41,J43,J45,J47,J49,J51,J53,J55)</f>
        <v>7563790.0000000186</v>
      </c>
      <c r="K57" s="365">
        <f>I57+J57</f>
        <v>7566036.0000000186</v>
      </c>
    </row>
    <row r="58" spans="2:11" ht="18.75" customHeight="1" thickBot="1">
      <c r="B58" s="32"/>
      <c r="C58" s="366">
        <f>C57/E57</f>
        <v>1</v>
      </c>
      <c r="D58" s="367"/>
      <c r="E58" s="368">
        <f>E57/K57</f>
        <v>1.7036662262775328E-4</v>
      </c>
      <c r="F58" s="434">
        <f>F57/H57</f>
        <v>1.2650786602645109E-4</v>
      </c>
      <c r="G58" s="367">
        <f>G57/H57</f>
        <v>0.99987349213397358</v>
      </c>
      <c r="H58" s="368">
        <f>H57/K57</f>
        <v>0.9998296333773723</v>
      </c>
      <c r="I58" s="369">
        <f>I57/K57</f>
        <v>2.968529359363336E-4</v>
      </c>
      <c r="J58" s="367">
        <f>J57/K57</f>
        <v>0.99970314706406371</v>
      </c>
      <c r="K58" s="370"/>
    </row>
    <row r="59" spans="2:11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2:11">
      <c r="B60" s="10" t="s">
        <v>63</v>
      </c>
      <c r="C60" s="10"/>
      <c r="D60" s="10"/>
      <c r="E60" s="10"/>
      <c r="F60" s="10"/>
      <c r="G60" s="10"/>
      <c r="H60" s="34"/>
      <c r="I60" s="10"/>
      <c r="J60" s="10"/>
      <c r="K60" s="10"/>
    </row>
    <row r="61" spans="2:11">
      <c r="B61" s="10"/>
      <c r="C61" s="10"/>
      <c r="D61" s="10"/>
      <c r="E61" s="10"/>
      <c r="F61" s="10"/>
      <c r="G61" s="34"/>
      <c r="H61" s="10"/>
      <c r="I61" s="10"/>
      <c r="J61" s="34"/>
      <c r="K61" s="428"/>
    </row>
    <row r="62" spans="2:11" ht="14.25">
      <c r="B62" s="35" t="s">
        <v>64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14.25">
      <c r="B63" s="36" t="s">
        <v>82</v>
      </c>
      <c r="C63" s="10"/>
      <c r="D63" s="10"/>
      <c r="E63" s="10"/>
      <c r="F63" s="10"/>
      <c r="G63" s="10"/>
      <c r="H63" s="10"/>
      <c r="I63" s="10"/>
      <c r="J63" s="10"/>
      <c r="K63" s="34"/>
    </row>
    <row r="64" spans="2:11" ht="14.25">
      <c r="B64" s="36" t="s">
        <v>83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25" ht="14.25">
      <c r="B65" s="36" t="s">
        <v>84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25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25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5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25" s="17" customFormat="1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N69"/>
      <c r="P69"/>
      <c r="Q69"/>
      <c r="S69"/>
      <c r="T69"/>
      <c r="U69"/>
    </row>
    <row r="70" spans="1:25" s="17" customFormat="1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N70"/>
      <c r="O70" s="18"/>
      <c r="P70"/>
      <c r="Q70"/>
      <c r="S70"/>
      <c r="T70"/>
      <c r="U70"/>
    </row>
    <row r="71" spans="1:25" s="17" customFormat="1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N71"/>
      <c r="O71" s="18"/>
      <c r="P71"/>
      <c r="Q71"/>
      <c r="S71"/>
      <c r="T71"/>
      <c r="U71"/>
    </row>
    <row r="72" spans="1:25" s="17" customFormat="1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N72"/>
      <c r="O72" s="18"/>
      <c r="P72"/>
      <c r="Q72"/>
      <c r="S72"/>
      <c r="T72"/>
      <c r="U72"/>
    </row>
    <row r="73" spans="1:25" s="17" customFormat="1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N73" s="457"/>
      <c r="O73" s="462"/>
      <c r="P73" s="457"/>
      <c r="Q73" s="682"/>
      <c r="R73" s="696"/>
      <c r="S73" s="696"/>
      <c r="T73" s="696"/>
      <c r="U73" s="696"/>
      <c r="V73" s="696"/>
      <c r="W73" s="696"/>
      <c r="X73" s="696"/>
      <c r="Y73" s="696"/>
    </row>
    <row r="74" spans="1:25" s="17" customForma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N74" s="528" t="s">
        <v>12</v>
      </c>
      <c r="O74" s="462">
        <v>727.99999999999898</v>
      </c>
      <c r="P74" s="457"/>
      <c r="Q74" s="684"/>
      <c r="R74" s="456"/>
      <c r="S74" s="456"/>
      <c r="T74" s="456"/>
      <c r="U74" s="456"/>
      <c r="V74" s="456"/>
      <c r="W74" s="456"/>
      <c r="X74" s="456"/>
      <c r="Y74" s="456"/>
    </row>
    <row r="75" spans="1:25" s="17" customForma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N75" s="528" t="s">
        <v>8</v>
      </c>
      <c r="O75" s="462">
        <v>101.99999999999999</v>
      </c>
      <c r="P75" s="457"/>
      <c r="Q75" s="683"/>
      <c r="R75" s="460"/>
      <c r="S75" s="460"/>
      <c r="T75" s="460"/>
      <c r="U75" s="460"/>
      <c r="V75" s="460"/>
      <c r="W75" s="460"/>
      <c r="X75" s="460"/>
      <c r="Y75" s="460"/>
    </row>
    <row r="76" spans="1:25" s="17" customFormat="1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N76" s="528" t="s">
        <v>2</v>
      </c>
      <c r="O76" s="462">
        <v>67</v>
      </c>
      <c r="P76" s="457"/>
      <c r="Q76" s="683"/>
      <c r="R76" s="460"/>
      <c r="S76" s="460"/>
      <c r="T76" s="460"/>
      <c r="U76" s="460"/>
      <c r="V76" s="460"/>
      <c r="W76" s="460"/>
      <c r="X76" s="460"/>
      <c r="Y76" s="460"/>
    </row>
    <row r="77" spans="1:25" s="17" customFormat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N77" s="528" t="s">
        <v>17</v>
      </c>
      <c r="O77" s="462">
        <v>58.000000000000028</v>
      </c>
      <c r="P77" s="457"/>
      <c r="Q77" s="683"/>
      <c r="R77" s="460"/>
      <c r="S77" s="460"/>
      <c r="T77" s="460"/>
      <c r="U77" s="460"/>
      <c r="V77" s="460"/>
      <c r="W77" s="460"/>
      <c r="X77" s="460"/>
      <c r="Y77" s="460"/>
    </row>
    <row r="78" spans="1:25" s="17" customForma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N78" s="528" t="s">
        <v>10</v>
      </c>
      <c r="O78" s="462">
        <v>48.000000000000007</v>
      </c>
      <c r="P78" s="457"/>
      <c r="Q78" s="683"/>
      <c r="R78" s="460"/>
      <c r="S78" s="460"/>
      <c r="T78" s="460"/>
      <c r="U78" s="460"/>
      <c r="V78" s="460"/>
      <c r="W78" s="460"/>
      <c r="X78" s="460"/>
      <c r="Y78" s="460"/>
    </row>
    <row r="79" spans="1:25" s="17" customFormat="1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N79" s="528" t="s">
        <v>3</v>
      </c>
      <c r="O79" s="462">
        <v>43.999999999999993</v>
      </c>
      <c r="P79" s="457"/>
      <c r="Q79" s="683"/>
      <c r="R79" s="460"/>
      <c r="S79" s="460"/>
      <c r="T79" s="460"/>
      <c r="U79" s="460"/>
      <c r="V79" s="460"/>
      <c r="W79" s="460"/>
      <c r="X79" s="460"/>
      <c r="Y79" s="460"/>
    </row>
    <row r="80" spans="1:25" s="17" customFormat="1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N80" s="528" t="s">
        <v>68</v>
      </c>
      <c r="O80" s="462">
        <f>+O81-SUM(O74:O79)</f>
        <v>242.00000000000023</v>
      </c>
      <c r="P80" s="457"/>
      <c r="Q80" s="683"/>
      <c r="R80" s="460"/>
      <c r="S80" s="460"/>
      <c r="T80" s="460"/>
      <c r="U80" s="460"/>
      <c r="V80" s="460"/>
      <c r="W80" s="460"/>
      <c r="X80" s="460"/>
      <c r="Y80" s="460"/>
    </row>
    <row r="81" spans="1:25" s="17" customFormat="1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N81" s="529" t="s">
        <v>23</v>
      </c>
      <c r="O81" s="463">
        <f>+E57</f>
        <v>1288.9999999999991</v>
      </c>
      <c r="P81" s="457"/>
      <c r="Q81" s="683"/>
      <c r="R81" s="460"/>
      <c r="S81" s="460"/>
      <c r="T81" s="460"/>
      <c r="U81" s="460"/>
      <c r="V81" s="460"/>
      <c r="W81" s="460"/>
      <c r="X81" s="460"/>
      <c r="Y81" s="460"/>
    </row>
    <row r="82" spans="1:25" s="17" customFormat="1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N82" s="457"/>
      <c r="O82" s="462"/>
      <c r="P82" s="457"/>
      <c r="Q82" s="683"/>
      <c r="R82" s="460"/>
      <c r="S82" s="460"/>
      <c r="T82" s="460"/>
      <c r="U82" s="460"/>
      <c r="V82" s="460"/>
      <c r="W82" s="460"/>
      <c r="X82" s="460"/>
      <c r="Y82" s="460"/>
    </row>
    <row r="83" spans="1:25" s="17" customFormat="1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N83" s="457"/>
      <c r="O83" s="462"/>
      <c r="P83" s="457"/>
      <c r="Q83" s="683"/>
      <c r="R83" s="460"/>
      <c r="S83" s="460"/>
      <c r="T83" s="460"/>
      <c r="U83" s="460"/>
      <c r="V83" s="460"/>
      <c r="W83" s="460"/>
      <c r="X83" s="460"/>
      <c r="Y83" s="460"/>
    </row>
    <row r="84" spans="1:25" s="17" customFormat="1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N84" s="457"/>
      <c r="O84" s="462"/>
      <c r="P84" s="457"/>
      <c r="Q84" s="683"/>
      <c r="R84" s="460"/>
      <c r="S84" s="460"/>
      <c r="T84" s="460"/>
      <c r="U84" s="460"/>
      <c r="V84" s="460"/>
      <c r="W84" s="460"/>
      <c r="X84" s="460"/>
      <c r="Y84" s="460"/>
    </row>
    <row r="85" spans="1:25" s="17" customFormat="1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N85" s="457"/>
      <c r="O85" s="462"/>
      <c r="P85" s="457"/>
      <c r="Q85" s="683"/>
      <c r="R85" s="460"/>
      <c r="S85" s="460"/>
      <c r="T85" s="460"/>
      <c r="U85" s="460"/>
      <c r="V85" s="460"/>
      <c r="W85" s="460"/>
      <c r="X85" s="460"/>
      <c r="Y85" s="460"/>
    </row>
    <row r="86" spans="1:25" s="17" customFormat="1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N86" s="457"/>
      <c r="O86" s="462"/>
      <c r="P86" s="457"/>
      <c r="Q86" s="683"/>
      <c r="R86" s="460"/>
      <c r="S86" s="460"/>
      <c r="T86" s="460"/>
      <c r="U86" s="460"/>
      <c r="V86" s="460"/>
      <c r="W86" s="460"/>
      <c r="X86" s="460"/>
      <c r="Y86" s="460"/>
    </row>
    <row r="87" spans="1:25" s="17" customFormat="1">
      <c r="A87" s="1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N87" s="457"/>
      <c r="O87" s="462"/>
      <c r="P87" s="457"/>
      <c r="Q87" s="683"/>
      <c r="R87" s="460"/>
      <c r="S87" s="460"/>
      <c r="T87" s="460"/>
      <c r="U87" s="460"/>
      <c r="V87" s="460"/>
      <c r="W87" s="460"/>
      <c r="X87" s="460"/>
      <c r="Y87" s="460"/>
    </row>
    <row r="88" spans="1:25" s="17" customFormat="1">
      <c r="A88" s="1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N88" s="457"/>
      <c r="O88" s="462"/>
      <c r="P88" s="457"/>
      <c r="Q88" s="683"/>
      <c r="R88" s="460"/>
      <c r="S88" s="460"/>
      <c r="T88" s="460"/>
      <c r="U88" s="460"/>
      <c r="V88" s="460"/>
      <c r="W88" s="460"/>
      <c r="X88" s="460"/>
      <c r="Y88" s="460"/>
    </row>
    <row r="89" spans="1:25" s="17" customFormat="1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N89" s="457"/>
      <c r="O89" s="462"/>
      <c r="P89" s="457"/>
      <c r="Q89" s="683"/>
      <c r="R89" s="686"/>
      <c r="S89" s="460"/>
      <c r="T89" s="460"/>
      <c r="U89" s="460"/>
      <c r="V89" s="460"/>
      <c r="W89" s="460"/>
      <c r="X89" s="460"/>
      <c r="Y89" s="460"/>
    </row>
    <row r="90" spans="1:25" s="17" customFormat="1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N90" s="457"/>
      <c r="O90" s="462"/>
      <c r="P90" s="457"/>
      <c r="Q90" s="683"/>
      <c r="R90" s="686"/>
      <c r="S90" s="460"/>
      <c r="T90" s="460"/>
      <c r="U90" s="460"/>
      <c r="V90" s="460"/>
      <c r="W90" s="460"/>
      <c r="X90" s="460"/>
      <c r="Y90" s="460"/>
    </row>
    <row r="91" spans="1:25" s="17" customFormat="1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N91" s="457"/>
      <c r="O91" s="462"/>
      <c r="P91" s="457"/>
      <c r="Q91" s="683"/>
      <c r="R91" s="460"/>
      <c r="S91" s="460"/>
      <c r="T91" s="460"/>
      <c r="U91" s="460"/>
      <c r="V91" s="460"/>
      <c r="W91" s="460"/>
      <c r="X91" s="460"/>
      <c r="Y91" s="460"/>
    </row>
    <row r="92" spans="1:25" s="17" customFormat="1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N92" s="457"/>
      <c r="O92" s="462"/>
      <c r="P92" s="457"/>
      <c r="Q92" s="683"/>
      <c r="R92" s="460"/>
      <c r="S92" s="460"/>
      <c r="T92" s="460"/>
      <c r="U92" s="460"/>
      <c r="V92" s="460"/>
      <c r="W92" s="460"/>
      <c r="X92" s="460"/>
      <c r="Y92" s="460"/>
    </row>
    <row r="93" spans="1:25" s="17" customFormat="1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N93" s="457"/>
      <c r="O93" s="462"/>
      <c r="P93" s="457"/>
      <c r="Q93" s="683"/>
      <c r="R93" s="460"/>
      <c r="S93" s="460"/>
      <c r="T93" s="460"/>
      <c r="U93" s="460"/>
      <c r="V93" s="460"/>
      <c r="W93" s="460"/>
      <c r="X93" s="460"/>
      <c r="Y93" s="460"/>
    </row>
    <row r="94" spans="1:25" s="17" customFormat="1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N94" s="457"/>
      <c r="O94" s="462"/>
      <c r="P94" s="457"/>
      <c r="Q94" s="683"/>
      <c r="R94" s="686"/>
      <c r="S94" s="460"/>
      <c r="T94" s="460"/>
      <c r="U94" s="460"/>
      <c r="V94" s="460"/>
      <c r="W94" s="460"/>
      <c r="X94" s="460"/>
      <c r="Y94" s="460"/>
    </row>
    <row r="95" spans="1:25" s="17" customFormat="1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N95" s="457"/>
      <c r="O95" s="462"/>
      <c r="P95" s="457"/>
      <c r="Q95" s="683"/>
      <c r="R95" s="686"/>
      <c r="S95" s="460"/>
      <c r="T95" s="460"/>
      <c r="U95" s="686"/>
      <c r="V95" s="686"/>
      <c r="W95" s="686"/>
      <c r="X95" s="460"/>
      <c r="Y95" s="460"/>
    </row>
    <row r="96" spans="1:25" s="17" customFormat="1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N96" s="457"/>
      <c r="O96" s="462"/>
      <c r="P96" s="457"/>
      <c r="Q96" s="683"/>
      <c r="R96" s="460"/>
      <c r="S96" s="460"/>
      <c r="T96" s="460"/>
      <c r="U96" s="460"/>
      <c r="V96" s="460"/>
      <c r="W96" s="460"/>
      <c r="X96" s="460"/>
      <c r="Y96" s="460"/>
    </row>
    <row r="97" spans="1:25" s="17" customFormat="1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N97" s="457"/>
      <c r="O97" s="462"/>
      <c r="P97" s="457"/>
      <c r="Q97" s="683"/>
      <c r="R97" s="460"/>
      <c r="S97" s="460"/>
      <c r="T97" s="460"/>
      <c r="U97" s="460"/>
      <c r="V97" s="460"/>
      <c r="W97" s="460"/>
      <c r="X97" s="460"/>
      <c r="Y97" s="460"/>
    </row>
    <row r="98" spans="1:25" s="17" customFormat="1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N98" s="461"/>
      <c r="O98" s="462"/>
      <c r="P98" s="457"/>
      <c r="Q98" s="683"/>
      <c r="R98" s="686"/>
      <c r="S98" s="460"/>
      <c r="T98" s="460"/>
      <c r="U98" s="686"/>
      <c r="V98" s="686"/>
      <c r="W98" s="686"/>
      <c r="X98" s="460"/>
      <c r="Y98" s="460"/>
    </row>
    <row r="99" spans="1:25" s="17" customFormat="1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N99" s="461"/>
      <c r="O99" s="462"/>
      <c r="P99" s="457"/>
      <c r="Q99" s="683"/>
      <c r="R99" s="686"/>
      <c r="S99" s="460"/>
      <c r="T99" s="460"/>
      <c r="U99" s="686"/>
      <c r="V99" s="686"/>
      <c r="W99" s="686"/>
      <c r="X99" s="460"/>
      <c r="Y99" s="460"/>
    </row>
    <row r="100" spans="1:25" s="17" customFormat="1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N100" s="461"/>
      <c r="O100" s="462"/>
      <c r="P100" s="457"/>
      <c r="Q100" s="684"/>
      <c r="R100" s="456"/>
      <c r="S100" s="456"/>
      <c r="T100" s="456"/>
      <c r="U100" s="456"/>
      <c r="V100" s="456"/>
      <c r="W100" s="686"/>
      <c r="X100" s="460"/>
      <c r="Y100" s="460"/>
    </row>
    <row r="101" spans="1:25" s="17" customFormat="1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N101" s="461"/>
      <c r="O101" s="462"/>
      <c r="P101" s="457"/>
      <c r="Q101" s="457"/>
      <c r="S101"/>
      <c r="T101"/>
      <c r="U101"/>
    </row>
    <row r="102" spans="1:25" s="17" customFormat="1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N102" s="461"/>
      <c r="O102" s="462"/>
      <c r="P102" s="457"/>
      <c r="Q102" s="457"/>
      <c r="S102"/>
      <c r="T102"/>
      <c r="U102"/>
    </row>
    <row r="103" spans="1:25" s="17" customFormat="1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N103" s="461"/>
      <c r="O103" s="462"/>
      <c r="P103" s="457"/>
      <c r="Q103" s="457"/>
      <c r="S103"/>
      <c r="T103"/>
      <c r="U103"/>
    </row>
    <row r="104" spans="1:25" s="17" customForma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N104" s="461"/>
      <c r="O104" s="462"/>
      <c r="P104" s="457"/>
      <c r="Q104" s="457"/>
      <c r="S104"/>
      <c r="T104"/>
      <c r="U104"/>
    </row>
    <row r="105" spans="1:25" s="17" customForma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N105" s="461"/>
      <c r="O105" s="457"/>
      <c r="P105" s="457"/>
      <c r="Q105" s="457"/>
      <c r="S105"/>
      <c r="T105"/>
      <c r="U105"/>
    </row>
    <row r="106" spans="1: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N106" s="464"/>
      <c r="O106" s="457"/>
      <c r="P106" s="457"/>
      <c r="Q106" s="457"/>
    </row>
    <row r="107" spans="1: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57"/>
      <c r="O107" s="457"/>
      <c r="P107" s="457"/>
      <c r="Q107" s="457"/>
    </row>
    <row r="108" spans="1: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N108" s="457"/>
      <c r="O108" s="457"/>
      <c r="P108" s="457"/>
      <c r="Q108" s="457"/>
    </row>
    <row r="109" spans="1: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57"/>
      <c r="O109" s="457"/>
      <c r="P109" s="457"/>
      <c r="Q109" s="457"/>
    </row>
    <row r="110" spans="1: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N110" s="457" t="s">
        <v>12</v>
      </c>
      <c r="O110" s="465">
        <v>2382896.0000000168</v>
      </c>
      <c r="P110" s="457"/>
      <c r="Q110" s="457"/>
    </row>
    <row r="111" spans="1: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57" t="s">
        <v>10</v>
      </c>
      <c r="O111" s="465">
        <v>462853.00000000105</v>
      </c>
      <c r="P111" s="457"/>
      <c r="Q111" s="457"/>
    </row>
    <row r="112" spans="1: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N112" s="457" t="s">
        <v>17</v>
      </c>
      <c r="O112" s="465">
        <v>452263.99999999994</v>
      </c>
      <c r="P112" s="457"/>
      <c r="Q112" s="457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57" t="s">
        <v>2</v>
      </c>
      <c r="O113" s="465">
        <v>436904.00000000099</v>
      </c>
      <c r="P113" s="457"/>
      <c r="Q113" s="457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N114" s="457" t="s">
        <v>5</v>
      </c>
      <c r="O114" s="465">
        <v>394908.00000000186</v>
      </c>
      <c r="P114" s="457"/>
      <c r="Q114" s="457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57" t="s">
        <v>55</v>
      </c>
      <c r="O115" s="465">
        <v>358860.99999999977</v>
      </c>
      <c r="P115" s="457"/>
      <c r="Q115" s="457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57" t="s">
        <v>68</v>
      </c>
      <c r="O116" s="465">
        <f>+O117-SUM(O110:O115)</f>
        <v>3075103.9999999981</v>
      </c>
      <c r="P116" s="457"/>
      <c r="Q116" s="457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529" t="s">
        <v>23</v>
      </c>
      <c r="O117" s="466">
        <f>+J57</f>
        <v>7563790.0000000186</v>
      </c>
      <c r="P117" s="457"/>
      <c r="Q117" s="457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57"/>
      <c r="O118" s="457"/>
      <c r="P118" s="457"/>
      <c r="Q118" s="457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530"/>
      <c r="O119" s="457"/>
      <c r="P119" s="457"/>
      <c r="Q119" s="457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57"/>
      <c r="O120" s="457"/>
      <c r="P120" s="457"/>
      <c r="Q120" s="457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57"/>
      <c r="O121" s="457"/>
      <c r="P121" s="457"/>
      <c r="Q121" s="457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57"/>
      <c r="O122" s="457"/>
      <c r="P122" s="457"/>
      <c r="Q122" s="457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57"/>
      <c r="O123" s="457"/>
      <c r="P123" s="457"/>
      <c r="Q123" s="457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57"/>
      <c r="O124" s="457"/>
      <c r="P124" s="457"/>
      <c r="Q124" s="457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57"/>
      <c r="O125" s="457"/>
      <c r="P125" s="457"/>
      <c r="Q125" s="457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57"/>
      <c r="O126" s="457"/>
      <c r="P126" s="457"/>
      <c r="Q126" s="457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57"/>
      <c r="O127" s="457"/>
      <c r="P127" s="457"/>
      <c r="Q127" s="457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57"/>
      <c r="O128" s="457"/>
      <c r="P128" s="457"/>
      <c r="Q128" s="457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57"/>
      <c r="O129" s="457"/>
      <c r="P129" s="457"/>
      <c r="Q129" s="457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57"/>
      <c r="O130" s="457"/>
      <c r="P130" s="457"/>
      <c r="Q130" s="457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57"/>
      <c r="O131" s="457"/>
      <c r="P131" s="457"/>
      <c r="Q131" s="457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57"/>
      <c r="O132" s="457"/>
      <c r="P132" s="457"/>
      <c r="Q132" s="457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57"/>
      <c r="O133" s="457"/>
      <c r="P133" s="457"/>
      <c r="Q133" s="457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57"/>
      <c r="O134" s="457"/>
      <c r="P134" s="457"/>
      <c r="Q134" s="457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57"/>
      <c r="O135" s="457"/>
      <c r="P135" s="457"/>
      <c r="Q135" s="457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57"/>
      <c r="O136" s="457"/>
      <c r="P136" s="457"/>
      <c r="Q136" s="457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57"/>
      <c r="O137" s="457"/>
      <c r="P137" s="457"/>
      <c r="Q137" s="457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N138" s="457"/>
      <c r="O138" s="457"/>
      <c r="P138" s="457"/>
      <c r="Q138" s="457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N139" s="457"/>
      <c r="O139" s="457"/>
      <c r="P139" s="457"/>
      <c r="Q139" s="457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N140" s="457"/>
      <c r="O140" s="457"/>
      <c r="P140" s="457"/>
      <c r="Q140" s="457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457"/>
      <c r="O141" s="457"/>
      <c r="P141" s="457"/>
      <c r="Q141" s="457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57"/>
      <c r="O142" s="457"/>
      <c r="P142" s="457"/>
      <c r="Q142" s="457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57"/>
      <c r="O143" s="457"/>
      <c r="P143" s="457"/>
      <c r="Q143" s="457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57"/>
      <c r="O144" s="457"/>
      <c r="P144" s="457"/>
      <c r="Q144" s="457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57"/>
      <c r="O145" s="457"/>
      <c r="P145" s="457"/>
      <c r="Q145" s="457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61"/>
      <c r="O146" s="467" t="s">
        <v>85</v>
      </c>
      <c r="P146" s="457" t="s">
        <v>2055</v>
      </c>
      <c r="Q146" s="457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61" t="s">
        <v>12</v>
      </c>
      <c r="O147" s="526">
        <f>+E35</f>
        <v>727.99999999999898</v>
      </c>
      <c r="P147" s="465">
        <f>+F35</f>
        <v>405.00000000000011</v>
      </c>
      <c r="Q147" s="457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61" t="s">
        <v>8</v>
      </c>
      <c r="O148" s="526">
        <f>+E27</f>
        <v>101.99999999999999</v>
      </c>
      <c r="P148" s="465">
        <f>+F27</f>
        <v>84.000000000000014</v>
      </c>
      <c r="Q148" s="457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61" t="s">
        <v>10</v>
      </c>
      <c r="O149" s="526">
        <f>+E31</f>
        <v>48.000000000000007</v>
      </c>
      <c r="P149" s="465">
        <f>+F31</f>
        <v>74</v>
      </c>
      <c r="Q149" s="457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61" t="s">
        <v>17</v>
      </c>
      <c r="O150" s="526">
        <f>+E45</f>
        <v>58.000000000000028</v>
      </c>
      <c r="P150" s="465">
        <f>+F45</f>
        <v>83.000000000000028</v>
      </c>
      <c r="Q150" s="457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61" t="s">
        <v>39</v>
      </c>
      <c r="O151" s="526">
        <f>+E19</f>
        <v>40.000000000000014</v>
      </c>
      <c r="P151" s="465">
        <f>+F19</f>
        <v>80.000000000000028</v>
      </c>
      <c r="Q151" s="457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61" t="s">
        <v>2</v>
      </c>
      <c r="O152" s="526">
        <f>+E13</f>
        <v>67</v>
      </c>
      <c r="P152" s="465">
        <f>+F13</f>
        <v>50.999999999999993</v>
      </c>
      <c r="Q152" s="457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61" t="s">
        <v>68</v>
      </c>
      <c r="O153" s="465">
        <f>O155-SUM(O147:O152)</f>
        <v>246</v>
      </c>
      <c r="P153" s="465">
        <f>P155-SUM(P147:P152)</f>
        <v>180.00000000000011</v>
      </c>
      <c r="Q153" s="457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61"/>
      <c r="O154" s="527"/>
      <c r="P154" s="457"/>
      <c r="Q154" s="457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61"/>
      <c r="O155" s="531">
        <f>C57</f>
        <v>1288.9999999999991</v>
      </c>
      <c r="P155" s="466">
        <f>F57</f>
        <v>957.00000000000023</v>
      </c>
      <c r="Q155" s="457"/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57"/>
      <c r="O156" s="457"/>
      <c r="P156" s="457"/>
      <c r="Q156" s="457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57"/>
      <c r="O157" s="457"/>
      <c r="P157" s="457"/>
      <c r="Q157" s="457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57"/>
      <c r="O158" s="457"/>
      <c r="P158" s="457"/>
      <c r="Q158" s="457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57"/>
      <c r="O159" s="457"/>
      <c r="P159" s="457"/>
      <c r="Q159" s="457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57"/>
      <c r="O160" s="457"/>
      <c r="P160" s="457"/>
      <c r="Q160" s="457"/>
    </row>
    <row r="161" spans="2:11"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2:11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1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2:11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2:11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2:11"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2:11"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2:11"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2:11"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</sheetData>
  <sortState ref="O172:Q196">
    <sortCondition descending="1" ref="P172:P196"/>
  </sortState>
  <mergeCells count="23">
    <mergeCell ref="O1:W1"/>
    <mergeCell ref="O2:W2"/>
    <mergeCell ref="P5:W5"/>
    <mergeCell ref="P7:R7"/>
    <mergeCell ref="S7:T7"/>
    <mergeCell ref="U7:W7"/>
    <mergeCell ref="P6:R6"/>
    <mergeCell ref="S6:T6"/>
    <mergeCell ref="U6:W6"/>
    <mergeCell ref="P4:W4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97"/>
  <sheetViews>
    <sheetView view="pageBreakPreview" zoomScale="90" zoomScaleNormal="80" zoomScaleSheetLayoutView="90" workbookViewId="0">
      <selection activeCell="N145" sqref="N145"/>
    </sheetView>
  </sheetViews>
  <sheetFormatPr baseColWidth="10" defaultColWidth="11.42578125" defaultRowHeight="12.75"/>
  <cols>
    <col min="1" max="1" width="1.5703125" style="13" customWidth="1"/>
    <col min="2" max="2" width="17.5703125" customWidth="1"/>
    <col min="3" max="3" width="17.42578125" customWidth="1"/>
    <col min="4" max="4" width="12.28515625" customWidth="1"/>
    <col min="5" max="5" width="13" customWidth="1"/>
    <col min="6" max="6" width="12.5703125" customWidth="1"/>
    <col min="7" max="7" width="14.5703125" customWidth="1"/>
    <col min="8" max="8" width="15.7109375" customWidth="1"/>
    <col min="9" max="9" width="13" customWidth="1"/>
    <col min="10" max="10" width="14.5703125" customWidth="1"/>
    <col min="11" max="11" width="15.7109375" customWidth="1"/>
    <col min="12" max="12" width="2.28515625" style="10" customWidth="1"/>
    <col min="13" max="13" width="4" style="461" customWidth="1"/>
    <col min="14" max="14" width="15.42578125" style="705" customWidth="1"/>
    <col min="15" max="15" width="13.85546875" style="706" customWidth="1"/>
    <col min="16" max="16" width="11.42578125" style="706" bestFit="1" customWidth="1"/>
    <col min="17" max="17" width="11.28515625" style="706" bestFit="1" customWidth="1"/>
    <col min="18" max="18" width="9.5703125" style="706" bestFit="1" customWidth="1"/>
    <col min="19" max="21" width="9.28515625" style="706" bestFit="1" customWidth="1"/>
    <col min="22" max="22" width="11.28515625" style="706" bestFit="1" customWidth="1"/>
    <col min="23" max="23" width="9.5703125" style="706" bestFit="1" customWidth="1"/>
    <col min="24" max="26" width="11.42578125" style="461"/>
    <col min="27" max="16384" width="11.42578125" style="18"/>
  </cols>
  <sheetData>
    <row r="1" spans="1:23" ht="20.25">
      <c r="A1" s="26" t="s">
        <v>86</v>
      </c>
      <c r="C1" s="27"/>
      <c r="D1" s="27"/>
      <c r="E1" s="27"/>
      <c r="F1" s="27"/>
      <c r="G1" s="10"/>
      <c r="H1" s="10"/>
      <c r="I1" s="10"/>
      <c r="J1" s="10"/>
      <c r="K1" s="10"/>
      <c r="O1" s="1025" t="s">
        <v>2032</v>
      </c>
      <c r="P1" s="1025"/>
      <c r="Q1" s="1025"/>
      <c r="R1" s="1025"/>
      <c r="S1" s="1025"/>
      <c r="T1" s="1025"/>
      <c r="U1" s="1025"/>
      <c r="V1" s="1025"/>
      <c r="W1" s="1025"/>
    </row>
    <row r="2" spans="1:23" ht="12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N2" s="706"/>
      <c r="O2" s="697"/>
      <c r="P2" s="697"/>
      <c r="Q2" s="697"/>
      <c r="R2" s="697"/>
      <c r="S2" s="697"/>
      <c r="T2" s="697"/>
      <c r="U2" s="697"/>
      <c r="V2" s="697"/>
      <c r="W2" s="697"/>
    </row>
    <row r="3" spans="1:23" ht="13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N3" s="706"/>
      <c r="O3" s="1024" t="s">
        <v>2033</v>
      </c>
      <c r="P3" s="1026" t="s">
        <v>2035</v>
      </c>
      <c r="Q3" s="1026"/>
      <c r="R3" s="1026"/>
      <c r="S3" s="1026"/>
      <c r="T3" s="1026"/>
      <c r="U3" s="1026"/>
      <c r="V3" s="1026"/>
      <c r="W3" s="1026"/>
    </row>
    <row r="4" spans="1:23" ht="18.75" customHeight="1">
      <c r="B4" s="970" t="s">
        <v>37</v>
      </c>
      <c r="C4" s="1017" t="s">
        <v>78</v>
      </c>
      <c r="D4" s="1018"/>
      <c r="E4" s="1019"/>
      <c r="F4" s="1017" t="s">
        <v>79</v>
      </c>
      <c r="G4" s="1018"/>
      <c r="H4" s="1019"/>
      <c r="I4" s="1018" t="s">
        <v>80</v>
      </c>
      <c r="J4" s="1018"/>
      <c r="K4" s="1006" t="s">
        <v>2058</v>
      </c>
      <c r="N4" s="706"/>
      <c r="O4" s="1024"/>
      <c r="P4" s="1023" t="s">
        <v>2035</v>
      </c>
      <c r="Q4" s="1023"/>
      <c r="R4" s="1023"/>
      <c r="S4" s="1023"/>
      <c r="T4" s="1023"/>
      <c r="U4" s="1023"/>
      <c r="V4" s="1023"/>
      <c r="W4" s="1023"/>
    </row>
    <row r="5" spans="1:23" ht="18.75" customHeight="1">
      <c r="B5" s="971"/>
      <c r="C5" s="1009" t="s">
        <v>87</v>
      </c>
      <c r="D5" s="1011" t="s">
        <v>88</v>
      </c>
      <c r="E5" s="1013" t="s">
        <v>89</v>
      </c>
      <c r="F5" s="1009" t="s">
        <v>87</v>
      </c>
      <c r="G5" s="1011" t="s">
        <v>90</v>
      </c>
      <c r="H5" s="1013" t="s">
        <v>89</v>
      </c>
      <c r="I5" s="1009" t="s">
        <v>91</v>
      </c>
      <c r="J5" s="1015" t="s">
        <v>92</v>
      </c>
      <c r="K5" s="1007"/>
      <c r="N5" s="706"/>
      <c r="O5" s="1024"/>
      <c r="P5" s="1023" t="s">
        <v>2037</v>
      </c>
      <c r="Q5" s="1023"/>
      <c r="R5" s="1023"/>
      <c r="S5" s="1023"/>
      <c r="T5" s="1023"/>
      <c r="U5" s="1023"/>
      <c r="V5" s="1023"/>
      <c r="W5" s="1023"/>
    </row>
    <row r="6" spans="1:23" ht="18.75" customHeight="1" thickBot="1">
      <c r="B6" s="972"/>
      <c r="C6" s="1010"/>
      <c r="D6" s="1012"/>
      <c r="E6" s="1014"/>
      <c r="F6" s="1010"/>
      <c r="G6" s="1012"/>
      <c r="H6" s="1014"/>
      <c r="I6" s="1010"/>
      <c r="J6" s="1016"/>
      <c r="K6" s="1008"/>
      <c r="N6" s="706"/>
      <c r="O6" s="1024"/>
      <c r="P6" s="1023" t="s">
        <v>2038</v>
      </c>
      <c r="Q6" s="1023"/>
      <c r="R6" s="1023"/>
      <c r="S6" s="1023" t="s">
        <v>2039</v>
      </c>
      <c r="T6" s="1023"/>
      <c r="U6" s="1023" t="s">
        <v>62</v>
      </c>
      <c r="V6" s="1023"/>
      <c r="W6" s="1023"/>
    </row>
    <row r="7" spans="1:23" ht="18.75" customHeight="1">
      <c r="B7" s="31" t="s">
        <v>0</v>
      </c>
      <c r="C7" s="345"/>
      <c r="D7" s="346"/>
      <c r="E7" s="347"/>
      <c r="F7" s="345">
        <f>+P9</f>
        <v>6.3554092999999998</v>
      </c>
      <c r="G7" s="346">
        <f>+Q9</f>
        <v>75.92428053999997</v>
      </c>
      <c r="H7" s="348">
        <f>SUM(F7:G7)</f>
        <v>82.279689839999975</v>
      </c>
      <c r="I7" s="349">
        <f>C7+F7</f>
        <v>6.3554092999999998</v>
      </c>
      <c r="J7" s="350">
        <f>G7</f>
        <v>75.92428053999997</v>
      </c>
      <c r="K7" s="351">
        <f>+I7+J7</f>
        <v>82.279689839999975</v>
      </c>
      <c r="N7" s="706"/>
      <c r="O7" s="1024"/>
      <c r="P7" s="1023" t="s">
        <v>2040</v>
      </c>
      <c r="Q7" s="1023"/>
      <c r="R7" s="1023"/>
      <c r="S7" s="1023" t="s">
        <v>2040</v>
      </c>
      <c r="T7" s="1023"/>
      <c r="U7" s="1023" t="s">
        <v>2040</v>
      </c>
      <c r="V7" s="1023"/>
      <c r="W7" s="1023"/>
    </row>
    <row r="8" spans="1:23" ht="18.75" customHeight="1">
      <c r="B8" s="163"/>
      <c r="C8" s="339"/>
      <c r="D8" s="340"/>
      <c r="E8" s="341"/>
      <c r="F8" s="352">
        <f>+F7/H7</f>
        <v>7.724153205193951E-2</v>
      </c>
      <c r="G8" s="340">
        <f>G7/H7</f>
        <v>0.92275846794806038</v>
      </c>
      <c r="H8" s="342">
        <f>+H7/K7</f>
        <v>1</v>
      </c>
      <c r="I8" s="356">
        <f>I7/K7</f>
        <v>7.724153205193951E-2</v>
      </c>
      <c r="J8" s="340">
        <f>J7/K7</f>
        <v>0.92275846794806038</v>
      </c>
      <c r="K8" s="344">
        <f>+K7/K$57</f>
        <v>1.7350993141561292E-3</v>
      </c>
      <c r="N8" s="706"/>
      <c r="O8" s="1024"/>
      <c r="P8" s="696" t="s">
        <v>2041</v>
      </c>
      <c r="Q8" s="696" t="s">
        <v>2042</v>
      </c>
      <c r="R8" s="696" t="s">
        <v>62</v>
      </c>
      <c r="S8" s="696" t="s">
        <v>2041</v>
      </c>
      <c r="T8" s="696" t="s">
        <v>62</v>
      </c>
      <c r="U8" s="696" t="s">
        <v>2041</v>
      </c>
      <c r="V8" s="696" t="s">
        <v>2042</v>
      </c>
      <c r="W8" s="696" t="s">
        <v>62</v>
      </c>
    </row>
    <row r="9" spans="1:23" ht="18.75" customHeight="1">
      <c r="B9" s="31" t="s">
        <v>1</v>
      </c>
      <c r="C9" s="358">
        <f>+S10</f>
        <v>1520.8246909000002</v>
      </c>
      <c r="D9" s="350"/>
      <c r="E9" s="347">
        <f>SUM(C9:D9)</f>
        <v>1520.8246909000002</v>
      </c>
      <c r="F9" s="358">
        <f>+P10</f>
        <v>79.076744299999959</v>
      </c>
      <c r="G9" s="350">
        <f>+Q10</f>
        <v>445.60403969000208</v>
      </c>
      <c r="H9" s="348">
        <f>SUM(F9:G9)</f>
        <v>524.68078399000206</v>
      </c>
      <c r="I9" s="349">
        <f>C9+F9</f>
        <v>1599.9014352000002</v>
      </c>
      <c r="J9" s="350">
        <f>G9</f>
        <v>445.60403969000208</v>
      </c>
      <c r="K9" s="351">
        <f>+I9+J9</f>
        <v>2045.5054748900022</v>
      </c>
      <c r="N9" s="706"/>
      <c r="O9" s="683" t="s">
        <v>0</v>
      </c>
      <c r="P9" s="785">
        <v>6.3554092999999998</v>
      </c>
      <c r="Q9" s="785">
        <v>75.92428053999997</v>
      </c>
      <c r="R9" s="785">
        <v>82.279689840000174</v>
      </c>
      <c r="S9" s="786"/>
      <c r="T9" s="786"/>
      <c r="U9" s="785">
        <v>6.3554092999999998</v>
      </c>
      <c r="V9" s="785">
        <v>75.92428053999997</v>
      </c>
      <c r="W9" s="785">
        <v>82.279689840000174</v>
      </c>
    </row>
    <row r="10" spans="1:23" ht="18.75" customHeight="1">
      <c r="B10" s="163"/>
      <c r="C10" s="352">
        <f>+C9/E9</f>
        <v>1</v>
      </c>
      <c r="D10" s="353"/>
      <c r="E10" s="354">
        <f>+E9/K9</f>
        <v>0.74349578115002746</v>
      </c>
      <c r="F10" s="352">
        <f>+F9/H9</f>
        <v>0.15071400880865268</v>
      </c>
      <c r="G10" s="353">
        <f>G9/H9</f>
        <v>0.84928599119134729</v>
      </c>
      <c r="H10" s="355">
        <f>+H9/K9</f>
        <v>0.25650421884997249</v>
      </c>
      <c r="I10" s="356">
        <f>I9/K9</f>
        <v>0.78215456024923879</v>
      </c>
      <c r="J10" s="353">
        <f>J9/K9</f>
        <v>0.21784543975076115</v>
      </c>
      <c r="K10" s="357">
        <f>+K9/K$57</f>
        <v>4.31352518888427E-2</v>
      </c>
      <c r="N10" s="706"/>
      <c r="O10" s="683" t="s">
        <v>1</v>
      </c>
      <c r="P10" s="785">
        <v>79.076744299999959</v>
      </c>
      <c r="Q10" s="785">
        <v>445.60403969000208</v>
      </c>
      <c r="R10" s="785">
        <v>524.68078398999933</v>
      </c>
      <c r="S10" s="785">
        <v>1520.8246909000002</v>
      </c>
      <c r="T10" s="785">
        <v>1520.8246909000002</v>
      </c>
      <c r="U10" s="785">
        <v>1599.9014352000008</v>
      </c>
      <c r="V10" s="785">
        <v>445.60403969000208</v>
      </c>
      <c r="W10" s="785">
        <v>2045.5054748900016</v>
      </c>
    </row>
    <row r="11" spans="1:23" ht="18.75" customHeight="1">
      <c r="B11" s="31" t="s">
        <v>74</v>
      </c>
      <c r="C11" s="358">
        <f>+S11</f>
        <v>1209.4832334</v>
      </c>
      <c r="D11" s="350"/>
      <c r="E11" s="347">
        <f>SUM(C11:D11)</f>
        <v>1209.4832334</v>
      </c>
      <c r="F11" s="358">
        <f>+P11</f>
        <v>0.3812064</v>
      </c>
      <c r="G11" s="350">
        <f>+Q11</f>
        <v>93.013911500000674</v>
      </c>
      <c r="H11" s="348">
        <f>SUM(F11:G11)</f>
        <v>93.39511790000067</v>
      </c>
      <c r="I11" s="349">
        <f>C11+F11</f>
        <v>1209.8644398000001</v>
      </c>
      <c r="J11" s="350">
        <f>G11</f>
        <v>93.013911500000674</v>
      </c>
      <c r="K11" s="351">
        <f>+I11+J11</f>
        <v>1302.8783513000008</v>
      </c>
      <c r="N11" s="706"/>
      <c r="O11" s="683" t="s">
        <v>24</v>
      </c>
      <c r="P11" s="785">
        <v>0.3812064</v>
      </c>
      <c r="Q11" s="785">
        <v>93.013911500000674</v>
      </c>
      <c r="R11" s="785">
        <v>93.395117900001082</v>
      </c>
      <c r="S11" s="785">
        <v>1209.4832334</v>
      </c>
      <c r="T11" s="785">
        <v>1209.4832334</v>
      </c>
      <c r="U11" s="785">
        <v>1209.8644397999999</v>
      </c>
      <c r="V11" s="785">
        <v>93.013911500000674</v>
      </c>
      <c r="W11" s="785">
        <v>1302.8783513000012</v>
      </c>
    </row>
    <row r="12" spans="1:23" ht="18.75" customHeight="1">
      <c r="B12" s="163"/>
      <c r="C12" s="352">
        <f>+C11/E11</f>
        <v>1</v>
      </c>
      <c r="D12" s="353"/>
      <c r="E12" s="354">
        <f>+E11/K11</f>
        <v>0.92831631763102684</v>
      </c>
      <c r="F12" s="352">
        <f>+F11/H11</f>
        <v>4.081652323713136E-3</v>
      </c>
      <c r="G12" s="353">
        <f>G11/H11</f>
        <v>0.99591834767628695</v>
      </c>
      <c r="H12" s="355">
        <f>+H11/K11</f>
        <v>7.1683682368973156E-2</v>
      </c>
      <c r="I12" s="356">
        <f>I11/K11</f>
        <v>0.92860890549974051</v>
      </c>
      <c r="J12" s="353">
        <f>J11/K11</f>
        <v>7.1391094500259517E-2</v>
      </c>
      <c r="K12" s="357">
        <f>+K11/K$57</f>
        <v>2.7474864552424528E-2</v>
      </c>
      <c r="N12" s="706"/>
      <c r="O12" s="683" t="s">
        <v>2</v>
      </c>
      <c r="P12" s="785">
        <v>150.05426240000006</v>
      </c>
      <c r="Q12" s="785">
        <v>901.30277871000339</v>
      </c>
      <c r="R12" s="785">
        <v>1051.3570411100004</v>
      </c>
      <c r="S12" s="785">
        <v>4269.4831836000012</v>
      </c>
      <c r="T12" s="785">
        <v>4269.4831836000012</v>
      </c>
      <c r="U12" s="785">
        <v>4419.5374460000039</v>
      </c>
      <c r="V12" s="785">
        <v>901.30277871000339</v>
      </c>
      <c r="W12" s="785">
        <v>5320.8402247100266</v>
      </c>
    </row>
    <row r="13" spans="1:23" ht="18.75" customHeight="1">
      <c r="B13" s="31" t="s">
        <v>2</v>
      </c>
      <c r="C13" s="358">
        <f>+S12</f>
        <v>4269.4831836000012</v>
      </c>
      <c r="D13" s="350"/>
      <c r="E13" s="347">
        <f>SUM(C13:D13)</f>
        <v>4269.4831836000012</v>
      </c>
      <c r="F13" s="358">
        <f>+P12</f>
        <v>150.05426240000006</v>
      </c>
      <c r="G13" s="350">
        <f>+Q12</f>
        <v>901.30277871000339</v>
      </c>
      <c r="H13" s="348">
        <f>SUM(F13:G13)</f>
        <v>1051.3570411100034</v>
      </c>
      <c r="I13" s="349">
        <f>C13+F13</f>
        <v>4419.5374460000012</v>
      </c>
      <c r="J13" s="350">
        <f>G13</f>
        <v>901.30277871000339</v>
      </c>
      <c r="K13" s="351">
        <f>+I13+J13</f>
        <v>5320.8402247100048</v>
      </c>
      <c r="N13" s="706"/>
      <c r="O13" s="683" t="s">
        <v>3</v>
      </c>
      <c r="P13" s="786">
        <v>1.440005</v>
      </c>
      <c r="Q13" s="785">
        <v>140.81779592999919</v>
      </c>
      <c r="R13" s="785">
        <v>142.25780092999921</v>
      </c>
      <c r="S13" s="785">
        <v>111.48234270000002</v>
      </c>
      <c r="T13" s="785">
        <v>111.48234270000002</v>
      </c>
      <c r="U13" s="785">
        <v>112.92234770000002</v>
      </c>
      <c r="V13" s="785">
        <v>140.81779592999919</v>
      </c>
      <c r="W13" s="785">
        <v>253.74014362999904</v>
      </c>
    </row>
    <row r="14" spans="1:23" ht="18.75" customHeight="1">
      <c r="B14" s="163"/>
      <c r="C14" s="352">
        <f>+C13/E13</f>
        <v>1</v>
      </c>
      <c r="D14" s="353"/>
      <c r="E14" s="354">
        <f>+E13/K13</f>
        <v>0.80240770316171173</v>
      </c>
      <c r="F14" s="352">
        <f>+F13/H13</f>
        <v>0.14272436149909221</v>
      </c>
      <c r="G14" s="353">
        <f>G13/H13</f>
        <v>0.85727563850090793</v>
      </c>
      <c r="H14" s="355">
        <f>+H13/K13</f>
        <v>0.19759229683828819</v>
      </c>
      <c r="I14" s="356">
        <f>I13/K13</f>
        <v>0.83060893756509546</v>
      </c>
      <c r="J14" s="353">
        <f>J13/K13</f>
        <v>0.16939106243490443</v>
      </c>
      <c r="K14" s="357">
        <f>+K13/K$57</f>
        <v>0.11220492253412069</v>
      </c>
      <c r="N14" s="706"/>
      <c r="O14" s="683" t="s">
        <v>4</v>
      </c>
      <c r="P14" s="785">
        <v>88.41543860000003</v>
      </c>
      <c r="Q14" s="785">
        <v>282.46306969999898</v>
      </c>
      <c r="R14" s="785">
        <v>370.87850829999979</v>
      </c>
      <c r="S14" s="785">
        <v>660.17492960000016</v>
      </c>
      <c r="T14" s="785">
        <v>660.17492960000016</v>
      </c>
      <c r="U14" s="785">
        <v>748.59036819999994</v>
      </c>
      <c r="V14" s="785">
        <v>282.46306969999898</v>
      </c>
      <c r="W14" s="785">
        <v>1031.0534379000101</v>
      </c>
    </row>
    <row r="15" spans="1:23" ht="18.75" customHeight="1">
      <c r="B15" s="31" t="s">
        <v>3</v>
      </c>
      <c r="C15" s="358">
        <f>+S13</f>
        <v>111.48234270000002</v>
      </c>
      <c r="D15" s="350"/>
      <c r="E15" s="347">
        <f>SUM(C15:D15)</f>
        <v>111.48234270000002</v>
      </c>
      <c r="F15" s="358">
        <f>+P13</f>
        <v>1.440005</v>
      </c>
      <c r="G15" s="350">
        <f>+Q13</f>
        <v>140.81779592999919</v>
      </c>
      <c r="H15" s="348">
        <f>SUM(F15:G15)</f>
        <v>142.25780092999921</v>
      </c>
      <c r="I15" s="349">
        <f>C15+F15</f>
        <v>112.92234770000002</v>
      </c>
      <c r="J15" s="350">
        <f>G15</f>
        <v>140.81779592999919</v>
      </c>
      <c r="K15" s="351">
        <f>+I15+J15</f>
        <v>253.74014362999921</v>
      </c>
      <c r="N15" s="706"/>
      <c r="O15" s="683" t="s">
        <v>39</v>
      </c>
      <c r="P15" s="785">
        <v>412.75604710000016</v>
      </c>
      <c r="Q15" s="785">
        <v>763.70092644999954</v>
      </c>
      <c r="R15" s="785">
        <v>1176.4569735499952</v>
      </c>
      <c r="S15" s="785">
        <v>764.38747349999994</v>
      </c>
      <c r="T15" s="785">
        <v>764.38747349999994</v>
      </c>
      <c r="U15" s="785">
        <v>1177.143520600001</v>
      </c>
      <c r="V15" s="785">
        <v>763.70092644999954</v>
      </c>
      <c r="W15" s="785">
        <v>1940.8444470499942</v>
      </c>
    </row>
    <row r="16" spans="1:23" ht="18.75" customHeight="1">
      <c r="B16" s="163"/>
      <c r="C16" s="352">
        <f>+C15/E15</f>
        <v>1</v>
      </c>
      <c r="D16" s="353"/>
      <c r="E16" s="354">
        <f>+E15/K15</f>
        <v>0.43935634742353663</v>
      </c>
      <c r="F16" s="352">
        <f>+F15/H15</f>
        <v>1.0122502882696628E-2</v>
      </c>
      <c r="G16" s="353">
        <f>G15/H15</f>
        <v>0.98987749711730333</v>
      </c>
      <c r="H16" s="355">
        <f>+H15/K15</f>
        <v>0.56064365257646342</v>
      </c>
      <c r="I16" s="356">
        <f>I15/K15</f>
        <v>0.44503146441290742</v>
      </c>
      <c r="J16" s="353">
        <f>J15/K15</f>
        <v>0.55496853558709258</v>
      </c>
      <c r="K16" s="357">
        <f>+K15/K$57</f>
        <v>5.3508265532164955E-3</v>
      </c>
      <c r="N16" s="706"/>
      <c r="O16" s="683" t="s">
        <v>5</v>
      </c>
      <c r="P16" s="785">
        <v>30.244452899999988</v>
      </c>
      <c r="Q16" s="785">
        <v>449.45547450000788</v>
      </c>
      <c r="R16" s="785">
        <v>479.69992740000424</v>
      </c>
      <c r="S16" s="785">
        <v>1887.9599968000002</v>
      </c>
      <c r="T16" s="785">
        <v>1887.9599968000002</v>
      </c>
      <c r="U16" s="785">
        <v>1918.2044496999995</v>
      </c>
      <c r="V16" s="785">
        <v>449.45547450000788</v>
      </c>
      <c r="W16" s="785">
        <v>2367.6599242000048</v>
      </c>
    </row>
    <row r="17" spans="2:23" ht="18.75" customHeight="1">
      <c r="B17" s="31" t="s">
        <v>4</v>
      </c>
      <c r="C17" s="358">
        <f>+S14</f>
        <v>660.17492960000016</v>
      </c>
      <c r="D17" s="350"/>
      <c r="E17" s="347">
        <f>SUM(C17:D17)</f>
        <v>660.17492960000016</v>
      </c>
      <c r="F17" s="358">
        <f>+P14</f>
        <v>88.41543860000003</v>
      </c>
      <c r="G17" s="350">
        <f>+Q14</f>
        <v>282.46306969999898</v>
      </c>
      <c r="H17" s="348">
        <f>SUM(F17:G17)</f>
        <v>370.878508299999</v>
      </c>
      <c r="I17" s="349">
        <f>C17+F17</f>
        <v>748.59036820000017</v>
      </c>
      <c r="J17" s="350">
        <f>G17</f>
        <v>282.46306969999898</v>
      </c>
      <c r="K17" s="351">
        <f>+I17+J17</f>
        <v>1031.0534378999992</v>
      </c>
      <c r="N17" s="706"/>
      <c r="O17" s="683" t="s">
        <v>6</v>
      </c>
      <c r="P17" s="785">
        <v>16.194780099999996</v>
      </c>
      <c r="Q17" s="785">
        <v>52.660959430000361</v>
      </c>
      <c r="R17" s="785">
        <v>68.855739530000449</v>
      </c>
      <c r="S17" s="785">
        <v>101.03461610000005</v>
      </c>
      <c r="T17" s="785">
        <v>101.03461610000005</v>
      </c>
      <c r="U17" s="785">
        <v>117.22939620000004</v>
      </c>
      <c r="V17" s="785">
        <v>52.660959430000361</v>
      </c>
      <c r="W17" s="785">
        <v>169.89035563000044</v>
      </c>
    </row>
    <row r="18" spans="2:23" ht="18.75" customHeight="1">
      <c r="B18" s="163"/>
      <c r="C18" s="352">
        <f>+C17/E17</f>
        <v>1</v>
      </c>
      <c r="D18" s="353"/>
      <c r="E18" s="354">
        <f>+E17/K17</f>
        <v>0.64029167192790049</v>
      </c>
      <c r="F18" s="352">
        <f>+F17/H17</f>
        <v>0.23839461338774012</v>
      </c>
      <c r="G18" s="353">
        <f>G17/H17</f>
        <v>0.76160538661225996</v>
      </c>
      <c r="H18" s="355">
        <f>+H17/K17</f>
        <v>0.35970832807209951</v>
      </c>
      <c r="I18" s="356">
        <f>I17/K17</f>
        <v>0.72604419973099898</v>
      </c>
      <c r="J18" s="353">
        <f>J17/K17</f>
        <v>0.27395580026900102</v>
      </c>
      <c r="K18" s="357">
        <f>+K17/K$57</f>
        <v>2.174266962402794E-2</v>
      </c>
      <c r="N18" s="706"/>
      <c r="O18" s="683" t="s">
        <v>69</v>
      </c>
      <c r="P18" s="785">
        <v>1.5510490000000003</v>
      </c>
      <c r="Q18" s="785">
        <v>169.00842248999967</v>
      </c>
      <c r="R18" s="785">
        <v>170.55947148999945</v>
      </c>
      <c r="S18" s="785">
        <v>76.079234799999981</v>
      </c>
      <c r="T18" s="785">
        <v>76.079234799999981</v>
      </c>
      <c r="U18" s="785">
        <v>77.630283800000001</v>
      </c>
      <c r="V18" s="785">
        <v>169.00842248999967</v>
      </c>
      <c r="W18" s="785">
        <v>246.63870628999956</v>
      </c>
    </row>
    <row r="19" spans="2:23" ht="18.75" customHeight="1">
      <c r="B19" s="31" t="s">
        <v>39</v>
      </c>
      <c r="C19" s="358">
        <f>+S15</f>
        <v>764.38747349999994</v>
      </c>
      <c r="D19" s="350"/>
      <c r="E19" s="347">
        <f>SUM(C19:D19)</f>
        <v>764.38747349999994</v>
      </c>
      <c r="F19" s="358">
        <f>+P15</f>
        <v>412.75604710000016</v>
      </c>
      <c r="G19" s="350">
        <f>+Q15</f>
        <v>763.70092644999954</v>
      </c>
      <c r="H19" s="348">
        <f>SUM(F19:G19)</f>
        <v>1176.4569735499997</v>
      </c>
      <c r="I19" s="349">
        <f>C19+F19</f>
        <v>1177.1435206000001</v>
      </c>
      <c r="J19" s="350">
        <f>G19</f>
        <v>763.70092644999954</v>
      </c>
      <c r="K19" s="351">
        <f>+I19+J19</f>
        <v>1940.8444470499996</v>
      </c>
      <c r="N19" s="706"/>
      <c r="O19" s="683" t="s">
        <v>8</v>
      </c>
      <c r="P19" s="785">
        <v>137.08131950000006</v>
      </c>
      <c r="Q19" s="785">
        <v>701.30791240000076</v>
      </c>
      <c r="R19" s="785">
        <v>838.38923189999514</v>
      </c>
      <c r="S19" s="785">
        <v>2163.7597334000002</v>
      </c>
      <c r="T19" s="785">
        <v>2163.7597334000002</v>
      </c>
      <c r="U19" s="785">
        <v>2300.8410529000016</v>
      </c>
      <c r="V19" s="785">
        <v>701.30791240000076</v>
      </c>
      <c r="W19" s="785">
        <v>3002.1489652999931</v>
      </c>
    </row>
    <row r="20" spans="2:23" ht="18.75" customHeight="1">
      <c r="B20" s="163"/>
      <c r="C20" s="352">
        <f>+C19/E19</f>
        <v>1</v>
      </c>
      <c r="D20" s="353"/>
      <c r="E20" s="354">
        <f>+E19/K19</f>
        <v>0.39384272895328432</v>
      </c>
      <c r="F20" s="352">
        <f>+F19/H19</f>
        <v>0.35084670020229852</v>
      </c>
      <c r="G20" s="353">
        <f>G19/H19</f>
        <v>0.64915329979770153</v>
      </c>
      <c r="H20" s="355">
        <f>+H19/K19</f>
        <v>0.60615727104671568</v>
      </c>
      <c r="I20" s="356">
        <f>I19/K19</f>
        <v>0.6065110073036547</v>
      </c>
      <c r="J20" s="353">
        <f>J19/K19</f>
        <v>0.39348899269634524</v>
      </c>
      <c r="K20" s="357">
        <f>+K19/K$57</f>
        <v>4.0928178940740981E-2</v>
      </c>
      <c r="N20" s="706"/>
      <c r="O20" s="683" t="s">
        <v>55</v>
      </c>
      <c r="P20" s="785">
        <v>3.9039209000000001</v>
      </c>
      <c r="Q20" s="785">
        <v>414.4546873099988</v>
      </c>
      <c r="R20" s="785">
        <v>418.35860821000227</v>
      </c>
      <c r="S20" s="785">
        <v>1287.6783541000004</v>
      </c>
      <c r="T20" s="785">
        <v>1287.6783541000004</v>
      </c>
      <c r="U20" s="785">
        <v>1291.5822749999995</v>
      </c>
      <c r="V20" s="785">
        <v>414.4546873099988</v>
      </c>
      <c r="W20" s="785">
        <v>1706.0369623100021</v>
      </c>
    </row>
    <row r="21" spans="2:23" ht="18.75" customHeight="1">
      <c r="B21" s="31" t="s">
        <v>5</v>
      </c>
      <c r="C21" s="358">
        <f>+S16</f>
        <v>1887.9599968000002</v>
      </c>
      <c r="D21" s="350"/>
      <c r="E21" s="347">
        <f>SUM(C21:D21)</f>
        <v>1887.9599968000002</v>
      </c>
      <c r="F21" s="358">
        <f>+P16</f>
        <v>30.244452899999988</v>
      </c>
      <c r="G21" s="350">
        <f>+Q16</f>
        <v>449.45547450000788</v>
      </c>
      <c r="H21" s="348">
        <f>SUM(F21:G21)</f>
        <v>479.69992740000788</v>
      </c>
      <c r="I21" s="349">
        <f>C21+F21</f>
        <v>1918.2044497000002</v>
      </c>
      <c r="J21" s="350">
        <f>G21</f>
        <v>449.45547450000788</v>
      </c>
      <c r="K21" s="351">
        <f>+I21+J21</f>
        <v>2367.6599242000079</v>
      </c>
      <c r="N21" s="706"/>
      <c r="O21" s="683" t="s">
        <v>10</v>
      </c>
      <c r="P21" s="785">
        <v>206.1753827000002</v>
      </c>
      <c r="Q21" s="785">
        <v>871.6796301600067</v>
      </c>
      <c r="R21" s="785">
        <v>1077.8550128599845</v>
      </c>
      <c r="S21" s="785">
        <v>697.28571679999993</v>
      </c>
      <c r="T21" s="785">
        <v>697.28571679999993</v>
      </c>
      <c r="U21" s="785">
        <v>903.46109949999959</v>
      </c>
      <c r="V21" s="785">
        <v>871.6796301600067</v>
      </c>
      <c r="W21" s="785">
        <v>1775.1407296599846</v>
      </c>
    </row>
    <row r="22" spans="2:23" ht="18.75" customHeight="1">
      <c r="B22" s="163"/>
      <c r="C22" s="352">
        <f>+C21/E21</f>
        <v>1</v>
      </c>
      <c r="D22" s="353"/>
      <c r="E22" s="354">
        <f>+E21/K21</f>
        <v>0.79739492040349069</v>
      </c>
      <c r="F22" s="352">
        <f>+F21/H21</f>
        <v>6.3048691843515775E-2</v>
      </c>
      <c r="G22" s="353">
        <f>G21/H21</f>
        <v>0.9369513081564842</v>
      </c>
      <c r="H22" s="355">
        <f>+H21/K21</f>
        <v>0.20260507959650934</v>
      </c>
      <c r="I22" s="356">
        <f>I21/K21</f>
        <v>0.810168905632902</v>
      </c>
      <c r="J22" s="353">
        <f>J21/K21</f>
        <v>0.18983109436709802</v>
      </c>
      <c r="K22" s="357">
        <f>+K21/K$57</f>
        <v>4.9928787026579637E-2</v>
      </c>
      <c r="N22" s="706"/>
      <c r="O22" s="683" t="s">
        <v>11</v>
      </c>
      <c r="P22" s="785">
        <v>130.72973210000012</v>
      </c>
      <c r="Q22" s="785">
        <v>620.20911515000694</v>
      </c>
      <c r="R22" s="785">
        <v>750.93884724999668</v>
      </c>
      <c r="S22" s="785">
        <v>110.34599779999999</v>
      </c>
      <c r="T22" s="785">
        <v>110.34599779999999</v>
      </c>
      <c r="U22" s="785">
        <v>241.07572990000008</v>
      </c>
      <c r="V22" s="785">
        <v>620.20911515000694</v>
      </c>
      <c r="W22" s="785">
        <v>861.28484504999403</v>
      </c>
    </row>
    <row r="23" spans="2:23" ht="18.75" customHeight="1">
      <c r="B23" s="31" t="s">
        <v>6</v>
      </c>
      <c r="C23" s="358">
        <f>+S17</f>
        <v>101.03461610000005</v>
      </c>
      <c r="D23" s="350"/>
      <c r="E23" s="347">
        <f>SUM(C23:D23)</f>
        <v>101.03461610000005</v>
      </c>
      <c r="F23" s="358">
        <f>+P17</f>
        <v>16.194780099999996</v>
      </c>
      <c r="G23" s="350">
        <f>+Q17</f>
        <v>52.660959430000361</v>
      </c>
      <c r="H23" s="348">
        <f>SUM(F23:G23)</f>
        <v>68.855739530000363</v>
      </c>
      <c r="I23" s="349">
        <f>C23+F23</f>
        <v>117.22939620000005</v>
      </c>
      <c r="J23" s="350">
        <f>G23</f>
        <v>52.660959430000361</v>
      </c>
      <c r="K23" s="351">
        <f>+I23+J23</f>
        <v>169.89035563000041</v>
      </c>
      <c r="N23" s="706"/>
      <c r="O23" s="683" t="s">
        <v>12</v>
      </c>
      <c r="P23" s="785">
        <v>1458.1564728000028</v>
      </c>
      <c r="Q23" s="785">
        <v>10419.550673980111</v>
      </c>
      <c r="R23" s="785">
        <v>11877.707146780031</v>
      </c>
      <c r="S23" s="785">
        <v>5987.2301690999893</v>
      </c>
      <c r="T23" s="785">
        <v>5987.2301690999893</v>
      </c>
      <c r="U23" s="785">
        <v>7445.3866419000042</v>
      </c>
      <c r="V23" s="785">
        <v>10419.550673980111</v>
      </c>
      <c r="W23" s="785">
        <v>17864.937315880044</v>
      </c>
    </row>
    <row r="24" spans="2:23" ht="18.75" customHeight="1">
      <c r="B24" s="163"/>
      <c r="C24" s="352">
        <f>+C23/E23</f>
        <v>1</v>
      </c>
      <c r="D24" s="353"/>
      <c r="E24" s="354">
        <f>+E23/K23</f>
        <v>0.59470483610052938</v>
      </c>
      <c r="F24" s="352">
        <f>+F23/H23</f>
        <v>0.23519869528006376</v>
      </c>
      <c r="G24" s="353">
        <f>G23/H23</f>
        <v>0.76480130471993613</v>
      </c>
      <c r="H24" s="355">
        <f>+H23/K23</f>
        <v>0.40529516389947057</v>
      </c>
      <c r="I24" s="356">
        <f>I23/K23</f>
        <v>0.69002972985300448</v>
      </c>
      <c r="J24" s="353">
        <f>J23/K23</f>
        <v>0.30997027014699546</v>
      </c>
      <c r="K24" s="357">
        <f>+K23/K$57</f>
        <v>3.5826172911999727E-3</v>
      </c>
      <c r="N24" s="706"/>
      <c r="O24" s="683" t="s">
        <v>13</v>
      </c>
      <c r="P24" s="786"/>
      <c r="Q24" s="785">
        <v>363.89376609999886</v>
      </c>
      <c r="R24" s="785">
        <v>363.89376609999886</v>
      </c>
      <c r="S24" s="786"/>
      <c r="T24" s="786"/>
      <c r="U24" s="786"/>
      <c r="V24" s="785">
        <v>363.89376609999886</v>
      </c>
      <c r="W24" s="785">
        <v>363.89376609999886</v>
      </c>
    </row>
    <row r="25" spans="2:23" ht="18.75" customHeight="1">
      <c r="B25" s="31" t="s">
        <v>7</v>
      </c>
      <c r="C25" s="358">
        <f>+S18</f>
        <v>76.079234799999981</v>
      </c>
      <c r="D25" s="350"/>
      <c r="E25" s="347">
        <f>SUM(C25:D25)</f>
        <v>76.079234799999981</v>
      </c>
      <c r="F25" s="358">
        <f>+P18</f>
        <v>1.5510490000000003</v>
      </c>
      <c r="G25" s="350">
        <f>+Q18</f>
        <v>169.00842248999967</v>
      </c>
      <c r="H25" s="348">
        <f>SUM(F25:G25)</f>
        <v>170.55947148999968</v>
      </c>
      <c r="I25" s="349">
        <f>C25+F25</f>
        <v>77.630283799999987</v>
      </c>
      <c r="J25" s="350">
        <f>G25</f>
        <v>169.00842248999967</v>
      </c>
      <c r="K25" s="351">
        <f>+I25+J25</f>
        <v>246.63870628999967</v>
      </c>
      <c r="N25" s="706"/>
      <c r="O25" s="683" t="s">
        <v>14</v>
      </c>
      <c r="P25" s="786"/>
      <c r="Q25" s="785">
        <v>100.75774370000039</v>
      </c>
      <c r="R25" s="785">
        <v>100.75774370000039</v>
      </c>
      <c r="S25" s="786"/>
      <c r="T25" s="786"/>
      <c r="U25" s="786"/>
      <c r="V25" s="785">
        <v>100.75774370000039</v>
      </c>
      <c r="W25" s="785">
        <v>100.75774370000039</v>
      </c>
    </row>
    <row r="26" spans="2:23" ht="18.75" customHeight="1">
      <c r="B26" s="163"/>
      <c r="C26" s="352">
        <f>+C25/E25</f>
        <v>1</v>
      </c>
      <c r="D26" s="353"/>
      <c r="E26" s="354">
        <f>+E25/K25</f>
        <v>0.30846429558605226</v>
      </c>
      <c r="F26" s="352"/>
      <c r="G26" s="353">
        <f>G25/H25</f>
        <v>0.9909061104232435</v>
      </c>
      <c r="H26" s="355">
        <f>+H25/K25</f>
        <v>0.69153570441394774</v>
      </c>
      <c r="I26" s="356">
        <f>I25/K25</f>
        <v>0.3147530449203772</v>
      </c>
      <c r="J26" s="353">
        <f>J25/K25</f>
        <v>0.68524695507962274</v>
      </c>
      <c r="K26" s="357">
        <f>+K25/K$57</f>
        <v>5.201072718678269E-3</v>
      </c>
      <c r="N26" s="706"/>
      <c r="O26" s="683" t="s">
        <v>15</v>
      </c>
      <c r="P26" s="785">
        <v>14.204148000000005</v>
      </c>
      <c r="Q26" s="785">
        <v>107.29300593000055</v>
      </c>
      <c r="R26" s="785">
        <v>121.49715393000047</v>
      </c>
      <c r="S26" s="785">
        <v>2238.0768494000004</v>
      </c>
      <c r="T26" s="785">
        <v>2238.0768494000004</v>
      </c>
      <c r="U26" s="785">
        <v>2252.2809974000015</v>
      </c>
      <c r="V26" s="785">
        <v>107.29300593000055</v>
      </c>
      <c r="W26" s="785">
        <v>2359.5740033299994</v>
      </c>
    </row>
    <row r="27" spans="2:23" ht="18.75" customHeight="1">
      <c r="B27" s="31" t="s">
        <v>8</v>
      </c>
      <c r="C27" s="358">
        <f>+S19</f>
        <v>2163.7597334000002</v>
      </c>
      <c r="D27" s="350"/>
      <c r="E27" s="347">
        <f>SUM(C27:D27)</f>
        <v>2163.7597334000002</v>
      </c>
      <c r="F27" s="358">
        <f>+P19</f>
        <v>137.08131950000006</v>
      </c>
      <c r="G27" s="350">
        <f>+Q19</f>
        <v>701.30791240000076</v>
      </c>
      <c r="H27" s="348">
        <f>SUM(F27:G27)</f>
        <v>838.38923190000082</v>
      </c>
      <c r="I27" s="349">
        <f>C27+F27</f>
        <v>2300.8410529000002</v>
      </c>
      <c r="J27" s="350">
        <f>G27</f>
        <v>701.30791240000076</v>
      </c>
      <c r="K27" s="351">
        <f>+I27+J27</f>
        <v>3002.1489653000008</v>
      </c>
      <c r="N27" s="706"/>
      <c r="O27" s="683" t="s">
        <v>16</v>
      </c>
      <c r="P27" s="785">
        <v>2.0030679999999998</v>
      </c>
      <c r="Q27" s="785">
        <v>72.554996070000001</v>
      </c>
      <c r="R27" s="785">
        <v>74.558064069999347</v>
      </c>
      <c r="S27" s="785">
        <v>1101.0819649999994</v>
      </c>
      <c r="T27" s="785">
        <v>1101.0819649999994</v>
      </c>
      <c r="U27" s="785">
        <v>1103.0850329999998</v>
      </c>
      <c r="V27" s="785">
        <v>72.554996070000001</v>
      </c>
      <c r="W27" s="785">
        <v>1175.6400290699987</v>
      </c>
    </row>
    <row r="28" spans="2:23" ht="18.75" customHeight="1">
      <c r="B28" s="163"/>
      <c r="C28" s="352">
        <f>+C27/E27</f>
        <v>1</v>
      </c>
      <c r="D28" s="353"/>
      <c r="E28" s="354">
        <f>+E27/K27</f>
        <v>0.72073696489067407</v>
      </c>
      <c r="F28" s="352">
        <f>+F27/H27</f>
        <v>0.16350558223337305</v>
      </c>
      <c r="G28" s="353">
        <f>G27/H27</f>
        <v>0.83649441776662692</v>
      </c>
      <c r="H28" s="355">
        <f>+H27/K27</f>
        <v>0.27926303510932599</v>
      </c>
      <c r="I28" s="356">
        <f>I27/K27</f>
        <v>0.7663980300424833</v>
      </c>
      <c r="J28" s="353">
        <f>J27/K27</f>
        <v>0.23360196995751675</v>
      </c>
      <c r="K28" s="357">
        <f>+K27/K$57</f>
        <v>6.3308777911243591E-2</v>
      </c>
      <c r="N28" s="706"/>
      <c r="O28" s="683" t="s">
        <v>17</v>
      </c>
      <c r="P28" s="785">
        <v>325.36206219999957</v>
      </c>
      <c r="Q28" s="785">
        <v>807.95171390000269</v>
      </c>
      <c r="R28" s="785">
        <v>1133.313776099995</v>
      </c>
      <c r="S28" s="785">
        <v>519.14405319999969</v>
      </c>
      <c r="T28" s="785">
        <v>519.14405319999969</v>
      </c>
      <c r="U28" s="785">
        <v>844.50611539999932</v>
      </c>
      <c r="V28" s="785">
        <v>807.95171390000269</v>
      </c>
      <c r="W28" s="785">
        <v>1652.4578292999936</v>
      </c>
    </row>
    <row r="29" spans="2:23" ht="18.75" customHeight="1">
      <c r="B29" s="31" t="s">
        <v>9</v>
      </c>
      <c r="C29" s="358">
        <f>+S20</f>
        <v>1287.6783541000004</v>
      </c>
      <c r="D29" s="350"/>
      <c r="E29" s="347">
        <f>SUM(C29:D29)</f>
        <v>1287.6783541000004</v>
      </c>
      <c r="F29" s="358">
        <f>+P20</f>
        <v>3.9039209000000001</v>
      </c>
      <c r="G29" s="350">
        <f>+Q20</f>
        <v>414.4546873099988</v>
      </c>
      <c r="H29" s="348">
        <f>SUM(F29:G29)</f>
        <v>418.35860820999881</v>
      </c>
      <c r="I29" s="349">
        <f>C29+F29</f>
        <v>1291.5822750000004</v>
      </c>
      <c r="J29" s="350">
        <f>G29</f>
        <v>414.4546873099988</v>
      </c>
      <c r="K29" s="351">
        <f>+I29+J29</f>
        <v>1706.0369623099991</v>
      </c>
      <c r="N29" s="706"/>
      <c r="O29" s="683" t="s">
        <v>18</v>
      </c>
      <c r="P29" s="785">
        <v>88.707078299999949</v>
      </c>
      <c r="Q29" s="785">
        <v>325.55498529000147</v>
      </c>
      <c r="R29" s="785">
        <v>414.26206358999571</v>
      </c>
      <c r="S29" s="785">
        <v>217.33576100000005</v>
      </c>
      <c r="T29" s="785">
        <v>217.33576100000005</v>
      </c>
      <c r="U29" s="785">
        <v>306.04283929999968</v>
      </c>
      <c r="V29" s="785">
        <v>325.55498529000147</v>
      </c>
      <c r="W29" s="785">
        <v>631.5978245899995</v>
      </c>
    </row>
    <row r="30" spans="2:23" ht="18.75" customHeight="1">
      <c r="B30" s="163"/>
      <c r="C30" s="352">
        <f>+C29/E29</f>
        <v>1</v>
      </c>
      <c r="D30" s="353"/>
      <c r="E30" s="354">
        <f>+E29/K29</f>
        <v>0.75477752390338892</v>
      </c>
      <c r="F30" s="352">
        <f>+F29/H29</f>
        <v>9.3315180407149475E-3</v>
      </c>
      <c r="G30" s="353">
        <f>G29/H29</f>
        <v>0.99066848195928503</v>
      </c>
      <c r="H30" s="355">
        <f>+H29/K29</f>
        <v>0.24522247609661113</v>
      </c>
      <c r="I30" s="356">
        <f>I29/K29</f>
        <v>0.75706582186307325</v>
      </c>
      <c r="J30" s="353">
        <f>J29/K29</f>
        <v>0.2429341781369268</v>
      </c>
      <c r="K30" s="357">
        <f>+K29/K$57</f>
        <v>3.5976600896106228E-2</v>
      </c>
      <c r="N30" s="706"/>
      <c r="O30" s="683" t="s">
        <v>81</v>
      </c>
      <c r="P30" s="785">
        <v>1.8775199999999999E-2</v>
      </c>
      <c r="Q30" s="785">
        <v>291.62440099999748</v>
      </c>
      <c r="R30" s="785">
        <v>291.64317619999684</v>
      </c>
      <c r="S30" s="785">
        <v>13.626995999999998</v>
      </c>
      <c r="T30" s="785">
        <v>13.626995999999998</v>
      </c>
      <c r="U30" s="785">
        <v>13.645771200000002</v>
      </c>
      <c r="V30" s="785">
        <v>291.62440099999748</v>
      </c>
      <c r="W30" s="785">
        <v>305.27017219999692</v>
      </c>
    </row>
    <row r="31" spans="2:23" ht="18.75" customHeight="1">
      <c r="B31" s="31" t="s">
        <v>10</v>
      </c>
      <c r="C31" s="358">
        <f>+S21</f>
        <v>697.28571679999993</v>
      </c>
      <c r="D31" s="350"/>
      <c r="E31" s="347">
        <f>SUM(C31:D31)</f>
        <v>697.28571679999993</v>
      </c>
      <c r="F31" s="358">
        <f>+P21</f>
        <v>206.1753827000002</v>
      </c>
      <c r="G31" s="350">
        <f>+Q21</f>
        <v>871.6796301600067</v>
      </c>
      <c r="H31" s="348">
        <f>SUM(F31:G31)</f>
        <v>1077.8550128600068</v>
      </c>
      <c r="I31" s="349">
        <f>C31+F31</f>
        <v>903.46109950000016</v>
      </c>
      <c r="J31" s="350">
        <f>G31</f>
        <v>871.6796301600067</v>
      </c>
      <c r="K31" s="351">
        <f>+I31+J31</f>
        <v>1775.1407296600069</v>
      </c>
      <c r="N31" s="706"/>
      <c r="O31" s="683" t="s">
        <v>20</v>
      </c>
      <c r="P31" s="785">
        <v>24.672816000000005</v>
      </c>
      <c r="Q31" s="785">
        <v>246.0580479799998</v>
      </c>
      <c r="R31" s="785">
        <v>270.73086397999958</v>
      </c>
      <c r="S31" s="785">
        <v>30.864789000000002</v>
      </c>
      <c r="T31" s="785">
        <v>30.864789000000002</v>
      </c>
      <c r="U31" s="785">
        <v>55.537604999999985</v>
      </c>
      <c r="V31" s="785">
        <v>246.0580479799998</v>
      </c>
      <c r="W31" s="785">
        <v>301.59565298000007</v>
      </c>
    </row>
    <row r="32" spans="2:23" ht="18.75" customHeight="1">
      <c r="B32" s="163"/>
      <c r="C32" s="352">
        <f>+C31/E31</f>
        <v>1</v>
      </c>
      <c r="D32" s="353"/>
      <c r="E32" s="354">
        <f>+E31/K31</f>
        <v>0.39280588020396062</v>
      </c>
      <c r="F32" s="352">
        <f>+F31/H31</f>
        <v>0.19128303922150847</v>
      </c>
      <c r="G32" s="353">
        <f>G31/H31</f>
        <v>0.80871696077849164</v>
      </c>
      <c r="H32" s="355">
        <f>+H31/K31</f>
        <v>0.60719411979603932</v>
      </c>
      <c r="I32" s="356">
        <f>I31/K31</f>
        <v>0.50895181683597579</v>
      </c>
      <c r="J32" s="353">
        <f>J31/K31</f>
        <v>0.49104818316402427</v>
      </c>
      <c r="K32" s="357">
        <f>+K31/K$57</f>
        <v>3.7433848724431333E-2</v>
      </c>
      <c r="N32" s="706"/>
      <c r="O32" s="683" t="s">
        <v>21</v>
      </c>
      <c r="P32" s="785">
        <v>35.809167400000014</v>
      </c>
      <c r="Q32" s="785">
        <v>132.90131536999937</v>
      </c>
      <c r="R32" s="785">
        <v>168.71048276999954</v>
      </c>
      <c r="S32" s="785">
        <v>63.298459799999996</v>
      </c>
      <c r="T32" s="785">
        <v>63.298459799999996</v>
      </c>
      <c r="U32" s="785">
        <v>99.107627200000067</v>
      </c>
      <c r="V32" s="785">
        <v>132.90131536999937</v>
      </c>
      <c r="W32" s="785">
        <v>232.00894256999939</v>
      </c>
    </row>
    <row r="33" spans="2:23" ht="18.75" customHeight="1">
      <c r="B33" s="31" t="s">
        <v>11</v>
      </c>
      <c r="C33" s="358">
        <f>+S22</f>
        <v>110.34599779999999</v>
      </c>
      <c r="D33" s="350"/>
      <c r="E33" s="347">
        <f>SUM(C33:D33)</f>
        <v>110.34599779999999</v>
      </c>
      <c r="F33" s="358">
        <f>+P22</f>
        <v>130.72973210000012</v>
      </c>
      <c r="G33" s="350">
        <f>+Q22</f>
        <v>620.20911515000694</v>
      </c>
      <c r="H33" s="348">
        <f>SUM(F33:G33)</f>
        <v>750.93884725000703</v>
      </c>
      <c r="I33" s="349">
        <f>C33+F33</f>
        <v>241.07572990000011</v>
      </c>
      <c r="J33" s="350">
        <f>G33</f>
        <v>620.20911515000694</v>
      </c>
      <c r="K33" s="351">
        <f>+I33+J33</f>
        <v>861.28484505000711</v>
      </c>
      <c r="N33" s="706"/>
      <c r="O33" s="683" t="s">
        <v>22</v>
      </c>
      <c r="P33" s="785">
        <v>3.7806335000000004</v>
      </c>
      <c r="Q33" s="785">
        <v>288.20703979999917</v>
      </c>
      <c r="R33" s="785">
        <v>291.98767330000123</v>
      </c>
      <c r="S33" s="785">
        <v>35.074708199999996</v>
      </c>
      <c r="T33" s="785">
        <v>35.074708199999996</v>
      </c>
      <c r="U33" s="785">
        <v>38.855341700000018</v>
      </c>
      <c r="V33" s="785">
        <v>288.20703979999917</v>
      </c>
      <c r="W33" s="785">
        <v>327.06238150000132</v>
      </c>
    </row>
    <row r="34" spans="2:23" ht="18.75" customHeight="1">
      <c r="B34" s="163"/>
      <c r="C34" s="352">
        <f>+C33/E33</f>
        <v>1</v>
      </c>
      <c r="D34" s="353"/>
      <c r="E34" s="354">
        <f>+E33/K33</f>
        <v>0.12811789088613673</v>
      </c>
      <c r="F34" s="352">
        <f>+F33/H33</f>
        <v>0.17408838626306516</v>
      </c>
      <c r="G34" s="353">
        <f>G33/H33</f>
        <v>0.82591161373693489</v>
      </c>
      <c r="H34" s="355">
        <f>+H33/K33</f>
        <v>0.87188210911386321</v>
      </c>
      <c r="I34" s="356">
        <f>I33/K33</f>
        <v>0.27990244027340688</v>
      </c>
      <c r="J34" s="353">
        <f>J33/K33</f>
        <v>0.72009755972659306</v>
      </c>
      <c r="K34" s="357">
        <f>+K33/K$57</f>
        <v>1.816262004445271E-2</v>
      </c>
      <c r="N34" s="706"/>
      <c r="O34" s="683" t="s">
        <v>62</v>
      </c>
      <c r="P34" s="785">
        <v>3217.0739717000042</v>
      </c>
      <c r="Q34" s="785">
        <v>19137.950693079507</v>
      </c>
      <c r="R34" s="785">
        <v>22355.024664779445</v>
      </c>
      <c r="S34" s="785">
        <v>25065.713254199873</v>
      </c>
      <c r="T34" s="785">
        <v>25065.713254199873</v>
      </c>
      <c r="U34" s="785">
        <v>28282.787225899989</v>
      </c>
      <c r="V34" s="785">
        <v>19137.950693079507</v>
      </c>
      <c r="W34" s="785">
        <v>47420.737918979234</v>
      </c>
    </row>
    <row r="35" spans="2:23" ht="18.75" customHeight="1">
      <c r="B35" s="31" t="s">
        <v>12</v>
      </c>
      <c r="C35" s="358">
        <f>+S23</f>
        <v>5987.2301690999893</v>
      </c>
      <c r="D35" s="350"/>
      <c r="E35" s="347">
        <f>SUM(C35:D35)</f>
        <v>5987.2301690999893</v>
      </c>
      <c r="F35" s="358">
        <f>+P23</f>
        <v>1458.1564728000028</v>
      </c>
      <c r="G35" s="350">
        <f>+Q23</f>
        <v>10419.550673980111</v>
      </c>
      <c r="H35" s="348">
        <f>SUM(F35:G35)</f>
        <v>11877.707146780114</v>
      </c>
      <c r="I35" s="349">
        <f>C35+F35</f>
        <v>7445.3866418999924</v>
      </c>
      <c r="J35" s="350">
        <f>G35</f>
        <v>10419.550673980111</v>
      </c>
      <c r="K35" s="351">
        <f>+I35+J35</f>
        <v>17864.937315880103</v>
      </c>
      <c r="N35" s="706"/>
      <c r="O35" s="697"/>
      <c r="P35" s="465">
        <f>+F57</f>
        <v>3217.0739717000024</v>
      </c>
      <c r="Q35" s="465">
        <f t="shared" ref="Q35" si="0">+G57</f>
        <v>19137.950693080136</v>
      </c>
      <c r="R35" s="465">
        <f>+H57</f>
        <v>22355.02466478014</v>
      </c>
      <c r="S35" s="465">
        <f>+C57</f>
        <v>25065.713254199989</v>
      </c>
      <c r="T35" s="465">
        <f>+E57</f>
        <v>25065.713254199989</v>
      </c>
      <c r="U35" s="465">
        <f>+I57</f>
        <v>28282.787225899996</v>
      </c>
      <c r="V35" s="465">
        <f>+J57</f>
        <v>19137.950693080136</v>
      </c>
      <c r="W35" s="524">
        <f>+U34+V34</f>
        <v>47420.737918979496</v>
      </c>
    </row>
    <row r="36" spans="2:23" ht="18.75" customHeight="1">
      <c r="B36" s="163"/>
      <c r="C36" s="352">
        <f>+C35/E35</f>
        <v>1</v>
      </c>
      <c r="D36" s="353"/>
      <c r="E36" s="354">
        <f>+E35/K35</f>
        <v>0.33513860492406844</v>
      </c>
      <c r="F36" s="352">
        <f>+F35/H35</f>
        <v>0.1227641374535227</v>
      </c>
      <c r="G36" s="353">
        <f>G35/H35</f>
        <v>0.87723586254647734</v>
      </c>
      <c r="H36" s="355">
        <f>+H35/K35</f>
        <v>0.66486139507593156</v>
      </c>
      <c r="I36" s="356">
        <f>I35/K35</f>
        <v>0.41675974061671095</v>
      </c>
      <c r="J36" s="353">
        <f>J35/K35</f>
        <v>0.58324025938328905</v>
      </c>
      <c r="K36" s="357">
        <f>+K35/K$57</f>
        <v>0.37673258789019537</v>
      </c>
      <c r="N36" s="706"/>
      <c r="P36" s="707">
        <f>+P34-P35</f>
        <v>0</v>
      </c>
      <c r="Q36" s="707">
        <f t="shared" ref="Q36:R36" si="1">+Q34-Q35</f>
        <v>-6.2937033362686634E-10</v>
      </c>
      <c r="R36" s="707">
        <f t="shared" si="1"/>
        <v>-6.9485395215451717E-10</v>
      </c>
      <c r="S36" s="707">
        <f t="shared" ref="S36" si="2">+S34-S35</f>
        <v>-1.1641532182693481E-10</v>
      </c>
      <c r="T36" s="707">
        <f t="shared" ref="T36" si="3">+T34-T35</f>
        <v>-1.1641532182693481E-10</v>
      </c>
      <c r="U36" s="707">
        <f t="shared" ref="U36" si="4">+U34-U35</f>
        <v>0</v>
      </c>
      <c r="V36" s="707">
        <f t="shared" ref="V36:W36" si="5">+V34-V35</f>
        <v>-6.2937033362686634E-10</v>
      </c>
      <c r="W36" s="707">
        <f t="shared" si="5"/>
        <v>-2.6193447411060333E-10</v>
      </c>
    </row>
    <row r="37" spans="2:23" ht="18.75" customHeight="1">
      <c r="B37" s="31" t="s">
        <v>13</v>
      </c>
      <c r="C37" s="358"/>
      <c r="D37" s="350"/>
      <c r="E37" s="347"/>
      <c r="F37" s="358"/>
      <c r="G37" s="350">
        <f>+Q24</f>
        <v>363.89376609999886</v>
      </c>
      <c r="H37" s="348">
        <f>SUM(F37:G37)</f>
        <v>363.89376609999886</v>
      </c>
      <c r="I37" s="349"/>
      <c r="J37" s="350">
        <f>G37</f>
        <v>363.89376609999886</v>
      </c>
      <c r="K37" s="351">
        <f>+I37+J37</f>
        <v>363.89376609999886</v>
      </c>
      <c r="N37" s="461"/>
    </row>
    <row r="38" spans="2:23" ht="18.75" customHeight="1">
      <c r="B38" s="163"/>
      <c r="C38" s="352"/>
      <c r="D38" s="353"/>
      <c r="E38" s="354"/>
      <c r="F38" s="352"/>
      <c r="G38" s="353">
        <f>G37/H37</f>
        <v>1</v>
      </c>
      <c r="H38" s="355">
        <f>+H37/K37</f>
        <v>1</v>
      </c>
      <c r="I38" s="356"/>
      <c r="J38" s="353">
        <f>J37/K37</f>
        <v>1</v>
      </c>
      <c r="K38" s="357">
        <f>+K37/K$57</f>
        <v>7.6737263498877469E-3</v>
      </c>
      <c r="N38" s="461"/>
    </row>
    <row r="39" spans="2:23" ht="18.75" customHeight="1">
      <c r="B39" s="31" t="s">
        <v>14</v>
      </c>
      <c r="C39" s="358"/>
      <c r="D39" s="350"/>
      <c r="E39" s="347"/>
      <c r="F39" s="358"/>
      <c r="G39" s="350">
        <f>+Q25</f>
        <v>100.75774370000039</v>
      </c>
      <c r="H39" s="348">
        <f>SUM(F39:G39)</f>
        <v>100.75774370000039</v>
      </c>
      <c r="I39" s="349"/>
      <c r="J39" s="350">
        <f>G39</f>
        <v>100.75774370000039</v>
      </c>
      <c r="K39" s="351">
        <f>+I39+J39</f>
        <v>100.75774370000039</v>
      </c>
      <c r="N39" s="461"/>
    </row>
    <row r="40" spans="2:23" ht="18.75" customHeight="1">
      <c r="B40" s="163"/>
      <c r="C40" s="352"/>
      <c r="D40" s="353"/>
      <c r="E40" s="354"/>
      <c r="F40" s="352"/>
      <c r="G40" s="353">
        <f>G39/H39</f>
        <v>1</v>
      </c>
      <c r="H40" s="355">
        <f>+H39/K39</f>
        <v>1</v>
      </c>
      <c r="I40" s="356"/>
      <c r="J40" s="353">
        <f>J39/K39</f>
        <v>1</v>
      </c>
      <c r="K40" s="357">
        <f>+K39/K$57</f>
        <v>2.1247611935551968E-3</v>
      </c>
      <c r="N40" s="461"/>
    </row>
    <row r="41" spans="2:23" ht="18.75" customHeight="1">
      <c r="B41" s="31" t="s">
        <v>15</v>
      </c>
      <c r="C41" s="358">
        <f>+S26</f>
        <v>2238.0768494000004</v>
      </c>
      <c r="D41" s="350"/>
      <c r="E41" s="347">
        <f>SUM(C41:D41)</f>
        <v>2238.0768494000004</v>
      </c>
      <c r="F41" s="358">
        <f>+P26</f>
        <v>14.204148000000005</v>
      </c>
      <c r="G41" s="350">
        <f>+Q26</f>
        <v>107.29300593000055</v>
      </c>
      <c r="H41" s="348">
        <f>SUM(F41:G41)</f>
        <v>121.49715393000055</v>
      </c>
      <c r="I41" s="349">
        <f>C41+F41</f>
        <v>2252.2809974000002</v>
      </c>
      <c r="J41" s="350">
        <f>G41</f>
        <v>107.29300593000055</v>
      </c>
      <c r="K41" s="351">
        <f>+I41+J41</f>
        <v>2359.5740033300008</v>
      </c>
      <c r="N41" s="461"/>
    </row>
    <row r="42" spans="2:23" ht="18.75" customHeight="1">
      <c r="B42" s="163"/>
      <c r="C42" s="352">
        <f>+C41/E41</f>
        <v>1</v>
      </c>
      <c r="D42" s="353"/>
      <c r="E42" s="354">
        <f>+E41/K41</f>
        <v>0.94850886060003425</v>
      </c>
      <c r="F42" s="352">
        <f>+F41/H41</f>
        <v>0.11690930643678775</v>
      </c>
      <c r="G42" s="353">
        <f>G41/H41</f>
        <v>0.88309069356321224</v>
      </c>
      <c r="H42" s="355">
        <f>+H41/K41</f>
        <v>5.149113939996585E-2</v>
      </c>
      <c r="I42" s="356">
        <f>I41/K41</f>
        <v>0.95452865399492404</v>
      </c>
      <c r="J42" s="353">
        <f>J41/K41</f>
        <v>4.5471346005075887E-2</v>
      </c>
      <c r="K42" s="357">
        <f>+K41/K$57</f>
        <v>4.9758272580266667E-2</v>
      </c>
      <c r="N42" s="461"/>
    </row>
    <row r="43" spans="2:23" ht="18.75" customHeight="1">
      <c r="B43" s="31" t="s">
        <v>16</v>
      </c>
      <c r="C43" s="358">
        <f>+S27</f>
        <v>1101.0819649999994</v>
      </c>
      <c r="D43" s="350"/>
      <c r="E43" s="347">
        <f>SUM(C43:D43)</f>
        <v>1101.0819649999994</v>
      </c>
      <c r="F43" s="358">
        <f>+P27</f>
        <v>2.0030679999999998</v>
      </c>
      <c r="G43" s="350">
        <f>+Q27</f>
        <v>72.554996070000001</v>
      </c>
      <c r="H43" s="348">
        <f>SUM(F43:G43)</f>
        <v>74.55806407</v>
      </c>
      <c r="I43" s="349">
        <f>C43+F43</f>
        <v>1103.0850329999994</v>
      </c>
      <c r="J43" s="350">
        <f>G43</f>
        <v>72.554996070000001</v>
      </c>
      <c r="K43" s="351">
        <f>+I43+J43</f>
        <v>1175.6400290699994</v>
      </c>
      <c r="N43" s="461"/>
    </row>
    <row r="44" spans="2:23" ht="18.75" customHeight="1">
      <c r="B44" s="163"/>
      <c r="C44" s="352">
        <f>+C43/E43</f>
        <v>1</v>
      </c>
      <c r="D44" s="353"/>
      <c r="E44" s="354">
        <f>+E43/K43</f>
        <v>0.93658087320403693</v>
      </c>
      <c r="F44" s="352">
        <f>+F43/H43</f>
        <v>2.6865879968656216E-2</v>
      </c>
      <c r="G44" s="353">
        <f>G43/H43</f>
        <v>0.97313412003134381</v>
      </c>
      <c r="H44" s="355">
        <f>+H43/K43</f>
        <v>6.3419126795963066E-2</v>
      </c>
      <c r="I44" s="356">
        <f>I43/K43</f>
        <v>0.93828468385225428</v>
      </c>
      <c r="J44" s="353">
        <f>J43/K43</f>
        <v>6.1715316147745738E-2</v>
      </c>
      <c r="K44" s="357">
        <f>+K43/K$57</f>
        <v>2.4791685677237215E-2</v>
      </c>
      <c r="N44" s="461"/>
    </row>
    <row r="45" spans="2:23" ht="18.75" customHeight="1">
      <c r="B45" s="31" t="s">
        <v>17</v>
      </c>
      <c r="C45" s="358">
        <f>+S28</f>
        <v>519.14405319999969</v>
      </c>
      <c r="D45" s="350"/>
      <c r="E45" s="347">
        <f>SUM(C45:D45)</f>
        <v>519.14405319999969</v>
      </c>
      <c r="F45" s="358">
        <f>+P28</f>
        <v>325.36206219999957</v>
      </c>
      <c r="G45" s="350">
        <f>+Q28</f>
        <v>807.95171390000269</v>
      </c>
      <c r="H45" s="348">
        <f>SUM(F45:G45)</f>
        <v>1133.3137761000023</v>
      </c>
      <c r="I45" s="349">
        <f>C45+F45</f>
        <v>844.50611539999932</v>
      </c>
      <c r="J45" s="350">
        <f>G45</f>
        <v>807.95171390000269</v>
      </c>
      <c r="K45" s="351">
        <f>+I45+J45</f>
        <v>1652.457829300002</v>
      </c>
      <c r="N45" s="461"/>
    </row>
    <row r="46" spans="2:23" ht="18.75" customHeight="1">
      <c r="B46" s="163"/>
      <c r="C46" s="352">
        <f>+C45/E45</f>
        <v>1</v>
      </c>
      <c r="D46" s="353"/>
      <c r="E46" s="354">
        <f>+E45/K45</f>
        <v>0.31416478169365109</v>
      </c>
      <c r="F46" s="352">
        <f>+F45/H45</f>
        <v>0.28708912664914965</v>
      </c>
      <c r="G46" s="353">
        <f>G45/H45</f>
        <v>0.71291087335085035</v>
      </c>
      <c r="H46" s="355">
        <f>+H45/K45</f>
        <v>0.68583521830634886</v>
      </c>
      <c r="I46" s="356">
        <f>I45/K45</f>
        <v>0.51106061554244975</v>
      </c>
      <c r="J46" s="353">
        <f>J45/K45</f>
        <v>0.48893938445755031</v>
      </c>
      <c r="K46" s="357">
        <f>+K45/K$57</f>
        <v>3.4846733767055244E-2</v>
      </c>
      <c r="N46" s="461"/>
    </row>
    <row r="47" spans="2:23" ht="18.75" customHeight="1">
      <c r="B47" s="31" t="s">
        <v>18</v>
      </c>
      <c r="C47" s="358">
        <f>+S29</f>
        <v>217.33576100000005</v>
      </c>
      <c r="D47" s="350"/>
      <c r="E47" s="347">
        <f>SUM(C47:D47)</f>
        <v>217.33576100000005</v>
      </c>
      <c r="F47" s="358">
        <f>+P29</f>
        <v>88.707078299999949</v>
      </c>
      <c r="G47" s="350">
        <f>+Q29</f>
        <v>325.55498529000147</v>
      </c>
      <c r="H47" s="348">
        <f>SUM(F47:G47)</f>
        <v>414.26206359000139</v>
      </c>
      <c r="I47" s="349">
        <f>C47+F47</f>
        <v>306.04283929999997</v>
      </c>
      <c r="J47" s="350">
        <f>G47</f>
        <v>325.55498529000147</v>
      </c>
      <c r="K47" s="351">
        <f>+I47+J47</f>
        <v>631.59782459000144</v>
      </c>
      <c r="N47" s="461"/>
    </row>
    <row r="48" spans="2:23" ht="18.75" customHeight="1">
      <c r="B48" s="163"/>
      <c r="C48" s="352">
        <f>+C47/E47</f>
        <v>1</v>
      </c>
      <c r="D48" s="353"/>
      <c r="E48" s="354">
        <f>+E47/K47</f>
        <v>0.34410466999483802</v>
      </c>
      <c r="F48" s="352">
        <f>+F47/H47</f>
        <v>0.21413275821411945</v>
      </c>
      <c r="G48" s="353">
        <f>G47/H47</f>
        <v>0.78586724178588063</v>
      </c>
      <c r="H48" s="355">
        <f>+H47/K47</f>
        <v>0.65589533000516198</v>
      </c>
      <c r="I48" s="356">
        <f>I47/K47</f>
        <v>0.48455334610860346</v>
      </c>
      <c r="J48" s="353">
        <f>J47/K47</f>
        <v>0.51544665389139654</v>
      </c>
      <c r="K48" s="357">
        <f>+K47/K$57</f>
        <v>1.3319021430436338E-2</v>
      </c>
      <c r="N48" s="461"/>
    </row>
    <row r="49" spans="2:15" ht="18.75" customHeight="1">
      <c r="B49" s="31" t="s">
        <v>19</v>
      </c>
      <c r="C49" s="358">
        <f>+S30</f>
        <v>13.626995999999998</v>
      </c>
      <c r="D49" s="350"/>
      <c r="E49" s="347">
        <f>SUM(C49:D49)</f>
        <v>13.626995999999998</v>
      </c>
      <c r="F49" s="358">
        <f>+P30</f>
        <v>1.8775199999999999E-2</v>
      </c>
      <c r="G49" s="350">
        <f>+Q30</f>
        <v>291.62440099999748</v>
      </c>
      <c r="H49" s="348">
        <f>SUM(F49:G49)</f>
        <v>291.64317619999747</v>
      </c>
      <c r="I49" s="349">
        <f>C49+F49</f>
        <v>13.645771199999999</v>
      </c>
      <c r="J49" s="350">
        <f>G49</f>
        <v>291.62440099999748</v>
      </c>
      <c r="K49" s="351">
        <f>+I49+J49</f>
        <v>305.27017219999749</v>
      </c>
      <c r="N49" s="461"/>
    </row>
    <row r="50" spans="2:15" ht="18.75" customHeight="1">
      <c r="B50" s="163"/>
      <c r="C50" s="352">
        <f>+C49/E49</f>
        <v>1</v>
      </c>
      <c r="D50" s="353"/>
      <c r="E50" s="354">
        <f>+E49/K49</f>
        <v>4.4639133596951243E-2</v>
      </c>
      <c r="F50" s="352">
        <f>+F49/H49</f>
        <v>6.4377299152457116E-5</v>
      </c>
      <c r="G50" s="353">
        <f>G49/H49</f>
        <v>0.99993562270084757</v>
      </c>
      <c r="H50" s="355">
        <f>+H49/K49</f>
        <v>0.95536086640304874</v>
      </c>
      <c r="I50" s="356">
        <f>I49/K49</f>
        <v>4.4700637149246221E-2</v>
      </c>
      <c r="J50" s="353">
        <f>J49/K49</f>
        <v>0.95529936285075379</v>
      </c>
      <c r="K50" s="357">
        <f>+K49/K$57</f>
        <v>6.4374825360491335E-3</v>
      </c>
      <c r="N50" s="461"/>
    </row>
    <row r="51" spans="2:15" ht="18.75" customHeight="1">
      <c r="B51" s="31" t="s">
        <v>20</v>
      </c>
      <c r="C51" s="358">
        <f>+S31</f>
        <v>30.864789000000002</v>
      </c>
      <c r="D51" s="350"/>
      <c r="E51" s="347">
        <f>SUM(C51:D51)</f>
        <v>30.864789000000002</v>
      </c>
      <c r="F51" s="358">
        <f>+P31</f>
        <v>24.672816000000005</v>
      </c>
      <c r="G51" s="350">
        <f>+Q31</f>
        <v>246.0580479799998</v>
      </c>
      <c r="H51" s="348">
        <f>SUM(F51:G51)</f>
        <v>270.73086397999981</v>
      </c>
      <c r="I51" s="349">
        <f>C51+F51</f>
        <v>55.537605000000006</v>
      </c>
      <c r="J51" s="350">
        <f>G51</f>
        <v>246.0580479799998</v>
      </c>
      <c r="K51" s="351">
        <f>+I51+J51</f>
        <v>301.59565297999978</v>
      </c>
      <c r="N51" s="461"/>
    </row>
    <row r="52" spans="2:15" ht="18.75" customHeight="1">
      <c r="B52" s="163"/>
      <c r="C52" s="352">
        <f>+C51/E51</f>
        <v>1</v>
      </c>
      <c r="D52" s="353"/>
      <c r="E52" s="354">
        <f>+E51/K51</f>
        <v>0.10233830857650587</v>
      </c>
      <c r="F52" s="352">
        <f>+F51/H51</f>
        <v>9.1134108750240986E-2</v>
      </c>
      <c r="G52" s="353">
        <f>G51/H51</f>
        <v>0.90886589124975903</v>
      </c>
      <c r="H52" s="355">
        <f>+H51/K51</f>
        <v>0.89766169142349417</v>
      </c>
      <c r="I52" s="356">
        <f>I51/K51</f>
        <v>0.18414590678361986</v>
      </c>
      <c r="J52" s="353">
        <f>J51/K51</f>
        <v>0.81585409321638025</v>
      </c>
      <c r="K52" s="357">
        <f>+K51/K$57</f>
        <v>6.3599949350279144E-3</v>
      </c>
      <c r="N52" s="461"/>
    </row>
    <row r="53" spans="2:15" ht="18.75" customHeight="1">
      <c r="B53" s="371" t="s">
        <v>21</v>
      </c>
      <c r="C53" s="372">
        <f>+S32</f>
        <v>63.298459799999996</v>
      </c>
      <c r="D53" s="373"/>
      <c r="E53" s="374">
        <f>SUM(C53:D53)</f>
        <v>63.298459799999996</v>
      </c>
      <c r="F53" s="372">
        <f>+P32</f>
        <v>35.809167400000014</v>
      </c>
      <c r="G53" s="373">
        <f>+Q32</f>
        <v>132.90131536999937</v>
      </c>
      <c r="H53" s="375">
        <f>SUM(F53:G53)</f>
        <v>168.71048276999937</v>
      </c>
      <c r="I53" s="376">
        <f>C53+F53</f>
        <v>99.10762720000001</v>
      </c>
      <c r="J53" s="373">
        <f>G53</f>
        <v>132.90131536999937</v>
      </c>
      <c r="K53" s="377">
        <f>+I53+J53</f>
        <v>232.00894256999936</v>
      </c>
      <c r="N53" s="461"/>
    </row>
    <row r="54" spans="2:15" ht="18.75" customHeight="1">
      <c r="B54" s="163"/>
      <c r="C54" s="352">
        <f>+C53/E53</f>
        <v>1</v>
      </c>
      <c r="D54" s="353"/>
      <c r="E54" s="354">
        <f>+E53/K53</f>
        <v>0.27282767249759021</v>
      </c>
      <c r="F54" s="352">
        <f>+F53/H53</f>
        <v>0.21225217788522452</v>
      </c>
      <c r="G54" s="353">
        <f>G53/H53</f>
        <v>0.78774782211477556</v>
      </c>
      <c r="H54" s="355">
        <f>+H53/K53</f>
        <v>0.7271723275024099</v>
      </c>
      <c r="I54" s="356">
        <f>I53/K53</f>
        <v>0.42717158270784444</v>
      </c>
      <c r="J54" s="353">
        <f>J53/K53</f>
        <v>0.57282841729215561</v>
      </c>
      <c r="K54" s="357">
        <f>+K53/K$57</f>
        <v>4.8925628902357901E-3</v>
      </c>
      <c r="N54" s="461"/>
      <c r="O54" s="707"/>
    </row>
    <row r="55" spans="2:15" ht="18.75" customHeight="1">
      <c r="B55" s="31" t="s">
        <v>22</v>
      </c>
      <c r="C55" s="359">
        <f>+S33</f>
        <v>35.074708199999996</v>
      </c>
      <c r="D55" s="350"/>
      <c r="E55" s="347">
        <f>SUM(C55:D55)</f>
        <v>35.074708199999996</v>
      </c>
      <c r="F55" s="359">
        <f>+P33</f>
        <v>3.7806335000000004</v>
      </c>
      <c r="G55" s="350">
        <f>+Q33</f>
        <v>288.20703979999917</v>
      </c>
      <c r="H55" s="348">
        <f>SUM(F55:G55)</f>
        <v>291.98767329999919</v>
      </c>
      <c r="I55" s="349">
        <f>C55+F55</f>
        <v>38.855341699999997</v>
      </c>
      <c r="J55" s="350">
        <f>G55</f>
        <v>288.20703979999917</v>
      </c>
      <c r="K55" s="351">
        <f>+I55+J55</f>
        <v>327.06238149999916</v>
      </c>
      <c r="N55" s="461"/>
    </row>
    <row r="56" spans="2:15" ht="18.75" customHeight="1" thickBot="1">
      <c r="B56" s="30"/>
      <c r="C56" s="378">
        <f>+C55/E55</f>
        <v>1</v>
      </c>
      <c r="D56" s="379"/>
      <c r="E56" s="380">
        <f>+E55/K55</f>
        <v>0.10724164619341918</v>
      </c>
      <c r="F56" s="378">
        <f>F55/G55</f>
        <v>1.3117769443187665E-2</v>
      </c>
      <c r="G56" s="379">
        <f>G55/H55</f>
        <v>0.98705207840703724</v>
      </c>
      <c r="H56" s="381">
        <f>+H55/K55</f>
        <v>0.89275835380658086</v>
      </c>
      <c r="I56" s="382">
        <f>I55/K55</f>
        <v>0.11880101135996925</v>
      </c>
      <c r="J56" s="379">
        <f>J55/K55</f>
        <v>0.88119898864003077</v>
      </c>
      <c r="K56" s="383">
        <f>+K55/K$57</f>
        <v>6.8970327298321643E-3</v>
      </c>
      <c r="N56" s="461"/>
    </row>
    <row r="57" spans="2:15" ht="25.5" customHeight="1" thickTop="1">
      <c r="B57" s="31" t="s">
        <v>23</v>
      </c>
      <c r="C57" s="360">
        <f>SUM(C7,C9,C11,C13,C15,C17,C19,C21,C23,C25,C27,C29,C31,C33,C35,C37,C39,C41,C43,C45,C47,C49,C51,C53,C55)</f>
        <v>25065.713254199989</v>
      </c>
      <c r="D57" s="361"/>
      <c r="E57" s="362">
        <f>SUM(C57:D57)</f>
        <v>25065.713254199989</v>
      </c>
      <c r="F57" s="360">
        <f>SUM(F7,F9,F11,F13,F15,F17,F19,F21,F23,F25,F27,F29,F31,F33,F35,F37,F39,F41,F43,F45,F47,F49,F51,F53,F55)</f>
        <v>3217.0739717000024</v>
      </c>
      <c r="G57" s="363">
        <f>SUM(G7,G9,G11,G13,G15,G17,G19,G21,G23,G25,G27,G29,G31,G33,G35,G37,G39,G41,G43,G45,G47,G49,G51,G53,G55)</f>
        <v>19137.950693080136</v>
      </c>
      <c r="H57" s="362">
        <f>SUM(F57:G57)</f>
        <v>22355.02466478014</v>
      </c>
      <c r="I57" s="364">
        <f>SUM(I7,I9,I11,I13,I15,I17,I19,I21,I23,I25,I27,I29,I31,I33,I35,I37,I39,I41,I43,I45,I47,I49,I51,I53,I55)</f>
        <v>28282.787225899996</v>
      </c>
      <c r="J57" s="363">
        <f>SUM(J7,J9,J11,J13,J15,J17,J19,J21,J23,J25,J27,J29,J31,J33,J35,J37,J39,J41,J43,J45,J47,J49,J51,J53,J55)</f>
        <v>19137.950693080136</v>
      </c>
      <c r="K57" s="365">
        <f>SUM(I57:J57)</f>
        <v>47420.737918980129</v>
      </c>
      <c r="N57" s="461"/>
    </row>
    <row r="58" spans="2:15" ht="18" customHeight="1" thickBot="1">
      <c r="B58" s="32"/>
      <c r="C58" s="366">
        <f>C57/E57</f>
        <v>1</v>
      </c>
      <c r="D58" s="367"/>
      <c r="E58" s="368">
        <f>E57/K57</f>
        <v>0.52858125693922298</v>
      </c>
      <c r="F58" s="366">
        <f>F57/H57</f>
        <v>0.14390831680756019</v>
      </c>
      <c r="G58" s="367">
        <f>G57/H57</f>
        <v>0.85609168319243978</v>
      </c>
      <c r="H58" s="368">
        <f>H57/K57</f>
        <v>0.47141874306077702</v>
      </c>
      <c r="I58" s="369">
        <f>I57/K57</f>
        <v>0.59642233476463513</v>
      </c>
      <c r="J58" s="367">
        <f>J57/K57</f>
        <v>0.40357766523536487</v>
      </c>
      <c r="K58" s="370"/>
      <c r="N58" s="461"/>
    </row>
    <row r="59" spans="2:15">
      <c r="B59" s="13"/>
      <c r="C59" s="13"/>
      <c r="D59" s="13"/>
      <c r="E59" s="13"/>
      <c r="F59" s="13"/>
      <c r="G59" s="13"/>
      <c r="H59" s="13"/>
      <c r="I59" s="13"/>
      <c r="J59" s="13"/>
      <c r="K59" s="13"/>
      <c r="N59" s="461"/>
    </row>
    <row r="60" spans="2:15">
      <c r="B60" s="10" t="s">
        <v>63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2:15">
      <c r="B61" s="13"/>
      <c r="C61" s="13"/>
      <c r="D61" s="13"/>
      <c r="E61" s="13"/>
      <c r="F61" s="13"/>
      <c r="G61" s="13"/>
      <c r="H61" s="13"/>
      <c r="I61" s="10"/>
      <c r="J61" s="13"/>
      <c r="K61" s="13"/>
      <c r="N61" s="461"/>
    </row>
    <row r="62" spans="2:15" ht="18">
      <c r="B62" s="41" t="s">
        <v>94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5" ht="18">
      <c r="B63" s="41" t="s">
        <v>95</v>
      </c>
      <c r="C63" s="13"/>
      <c r="D63" s="13"/>
      <c r="E63" s="13"/>
      <c r="F63" s="13"/>
      <c r="G63" s="13"/>
      <c r="H63" s="13"/>
      <c r="I63" s="13"/>
      <c r="J63" s="13"/>
      <c r="K63" s="13"/>
      <c r="N63" s="461"/>
    </row>
    <row r="64" spans="2:15" ht="18">
      <c r="B64" s="42" t="s">
        <v>96</v>
      </c>
      <c r="C64" s="10"/>
      <c r="D64" s="10"/>
      <c r="E64" s="10"/>
      <c r="F64" s="10"/>
      <c r="G64" s="10"/>
      <c r="H64" s="10"/>
      <c r="I64" s="10"/>
      <c r="J64" s="10"/>
      <c r="K64" s="161"/>
    </row>
    <row r="65" spans="2:26" ht="18">
      <c r="B65" s="43" t="s">
        <v>97</v>
      </c>
      <c r="C65" s="13"/>
      <c r="D65" s="13"/>
      <c r="E65" s="13"/>
      <c r="F65" s="13"/>
      <c r="G65" s="13"/>
      <c r="H65" s="13"/>
      <c r="I65" s="13"/>
      <c r="J65" s="13"/>
      <c r="K65" s="13"/>
      <c r="N65" s="461"/>
      <c r="O65" s="707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</row>
    <row r="67" spans="2:26" ht="15.75" customHeight="1">
      <c r="B67" s="45"/>
      <c r="C67" s="18"/>
      <c r="D67" s="17"/>
      <c r="E67" s="17"/>
      <c r="F67" s="17"/>
      <c r="G67" s="17"/>
      <c r="H67" s="17"/>
      <c r="I67" s="17"/>
      <c r="J67" s="17"/>
      <c r="K67" s="17"/>
      <c r="L67" s="13"/>
      <c r="N67" s="461"/>
    </row>
    <row r="68" spans="2:26" ht="18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N68" s="461"/>
      <c r="R68" s="700"/>
      <c r="S68" s="700"/>
      <c r="T68" s="700"/>
      <c r="U68" s="700"/>
      <c r="V68" s="700"/>
      <c r="W68" s="700"/>
      <c r="X68" s="700"/>
      <c r="Y68" s="700"/>
      <c r="Z68" s="700"/>
    </row>
    <row r="69" spans="2:26" ht="12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N69" s="461"/>
      <c r="O69" s="697"/>
      <c r="R69" s="700"/>
      <c r="S69" s="701"/>
      <c r="T69" s="701"/>
      <c r="U69" s="701"/>
      <c r="V69" s="701"/>
      <c r="W69" s="701"/>
      <c r="X69" s="701"/>
      <c r="Y69" s="701"/>
      <c r="Z69" s="701"/>
    </row>
    <row r="70" spans="2:26" ht="12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N70" s="461"/>
      <c r="O70" s="461"/>
      <c r="R70" s="700"/>
      <c r="S70" s="701"/>
      <c r="T70" s="701"/>
      <c r="U70" s="701"/>
      <c r="V70" s="701"/>
      <c r="W70" s="701"/>
      <c r="X70" s="701"/>
      <c r="Y70" s="701"/>
      <c r="Z70" s="701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461"/>
      <c r="O71" s="461"/>
      <c r="R71" s="700"/>
      <c r="S71" s="701"/>
      <c r="T71" s="701"/>
      <c r="U71" s="701"/>
      <c r="V71" s="701"/>
      <c r="W71" s="701"/>
      <c r="X71" s="701"/>
      <c r="Y71" s="701"/>
      <c r="Z71" s="701"/>
    </row>
    <row r="72" spans="2:26" ht="12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N72" s="461"/>
      <c r="O72" s="461"/>
      <c r="R72" s="700"/>
      <c r="S72" s="701"/>
      <c r="T72" s="701"/>
      <c r="U72" s="701"/>
      <c r="V72" s="701"/>
      <c r="W72" s="701"/>
      <c r="X72" s="701"/>
      <c r="Y72" s="701"/>
      <c r="Z72" s="701"/>
    </row>
    <row r="73" spans="2:26">
      <c r="B73" s="13"/>
      <c r="C73" s="13"/>
      <c r="D73" s="13"/>
      <c r="E73" s="13"/>
      <c r="F73" s="13"/>
      <c r="G73" s="13"/>
      <c r="H73" s="13"/>
      <c r="I73" s="13"/>
      <c r="J73" s="13"/>
      <c r="K73" s="13"/>
      <c r="N73" s="461"/>
      <c r="O73" s="462"/>
      <c r="R73" s="700"/>
      <c r="S73" s="702"/>
      <c r="T73" s="702"/>
      <c r="U73" s="702"/>
      <c r="V73" s="702"/>
      <c r="W73" s="702"/>
      <c r="X73" s="702"/>
      <c r="Y73" s="702"/>
      <c r="Z73" s="702"/>
    </row>
    <row r="74" spans="2:26">
      <c r="B74" s="13"/>
      <c r="C74" s="13"/>
      <c r="D74" s="13"/>
      <c r="E74" s="13"/>
      <c r="F74" s="13"/>
      <c r="G74" s="13"/>
      <c r="H74" s="13"/>
      <c r="I74" s="13"/>
      <c r="J74" s="13"/>
      <c r="K74" s="13"/>
      <c r="N74" s="461" t="s">
        <v>12</v>
      </c>
      <c r="O74" s="462">
        <v>5987.2301690999893</v>
      </c>
      <c r="R74" s="703"/>
      <c r="S74" s="687"/>
      <c r="T74" s="687"/>
      <c r="U74" s="687"/>
      <c r="V74" s="687"/>
      <c r="W74" s="687"/>
      <c r="X74" s="687"/>
      <c r="Y74" s="687"/>
      <c r="Z74" s="687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N75" s="461" t="s">
        <v>2</v>
      </c>
      <c r="O75" s="462">
        <v>4269.4831836000012</v>
      </c>
      <c r="R75" s="703"/>
      <c r="S75" s="687"/>
      <c r="T75" s="687"/>
      <c r="U75" s="687"/>
      <c r="V75" s="687"/>
      <c r="W75" s="687"/>
      <c r="X75" s="687"/>
      <c r="Y75" s="687"/>
      <c r="Z75" s="687"/>
    </row>
    <row r="76" spans="2:26">
      <c r="B76" s="13"/>
      <c r="C76" s="13"/>
      <c r="D76" s="13"/>
      <c r="E76" s="13"/>
      <c r="F76" s="13"/>
      <c r="G76" s="13"/>
      <c r="H76" s="13"/>
      <c r="I76" s="13"/>
      <c r="J76" s="13"/>
      <c r="K76" s="13"/>
      <c r="N76" s="461" t="s">
        <v>15</v>
      </c>
      <c r="O76" s="462">
        <v>2238.0768494000004</v>
      </c>
      <c r="R76" s="703"/>
      <c r="S76" s="687"/>
      <c r="T76" s="687"/>
      <c r="U76" s="687"/>
      <c r="V76" s="687"/>
      <c r="W76" s="687"/>
      <c r="X76" s="687"/>
      <c r="Y76" s="687"/>
      <c r="Z76" s="687"/>
    </row>
    <row r="77" spans="2:26">
      <c r="B77" s="13"/>
      <c r="C77" s="13"/>
      <c r="D77" s="13"/>
      <c r="E77" s="13"/>
      <c r="F77" s="13"/>
      <c r="G77" s="13"/>
      <c r="H77" s="13"/>
      <c r="I77" s="13"/>
      <c r="J77" s="13"/>
      <c r="K77" s="13"/>
      <c r="N77" s="461" t="s">
        <v>8</v>
      </c>
      <c r="O77" s="462">
        <v>2163.7597334000002</v>
      </c>
      <c r="R77" s="703"/>
      <c r="S77" s="687"/>
      <c r="T77" s="687"/>
      <c r="U77" s="687"/>
      <c r="V77" s="687"/>
      <c r="W77" s="687"/>
      <c r="X77" s="687"/>
      <c r="Y77" s="687"/>
      <c r="Z77" s="687"/>
    </row>
    <row r="78" spans="2:26">
      <c r="B78" s="13"/>
      <c r="C78" s="13"/>
      <c r="D78" s="13"/>
      <c r="E78" s="13"/>
      <c r="F78" s="13"/>
      <c r="G78" s="13"/>
      <c r="H78" s="13"/>
      <c r="I78" s="13"/>
      <c r="J78" s="13"/>
      <c r="K78" s="13"/>
      <c r="N78" s="461" t="s">
        <v>5</v>
      </c>
      <c r="O78" s="462">
        <v>1887.9599968000002</v>
      </c>
      <c r="R78" s="703"/>
      <c r="S78" s="687"/>
      <c r="T78" s="687"/>
      <c r="U78" s="687"/>
      <c r="V78" s="687"/>
      <c r="W78" s="687"/>
      <c r="X78" s="687"/>
      <c r="Y78" s="687"/>
      <c r="Z78" s="687"/>
    </row>
    <row r="79" spans="2:26">
      <c r="B79" s="13"/>
      <c r="C79" s="13"/>
      <c r="D79" s="13"/>
      <c r="E79" s="13"/>
      <c r="F79" s="13"/>
      <c r="G79" s="13"/>
      <c r="H79" s="13"/>
      <c r="I79" s="13"/>
      <c r="J79" s="13"/>
      <c r="K79" s="13"/>
      <c r="N79" s="461" t="s">
        <v>1</v>
      </c>
      <c r="O79" s="462">
        <v>1520.8246909000002</v>
      </c>
      <c r="R79" s="703"/>
      <c r="S79" s="687"/>
      <c r="T79" s="687"/>
      <c r="U79" s="687"/>
      <c r="V79" s="687"/>
      <c r="W79" s="687"/>
      <c r="X79" s="687"/>
      <c r="Y79" s="687"/>
      <c r="Z79" s="687"/>
    </row>
    <row r="80" spans="2:26">
      <c r="B80" s="13"/>
      <c r="C80" s="13"/>
      <c r="D80" s="13"/>
      <c r="E80" s="13"/>
      <c r="F80" s="13"/>
      <c r="G80" s="13"/>
      <c r="H80" s="13"/>
      <c r="I80" s="13"/>
      <c r="J80" s="13"/>
      <c r="K80" s="13"/>
      <c r="N80" s="461" t="s">
        <v>55</v>
      </c>
      <c r="O80" s="462">
        <v>1287.6783541000004</v>
      </c>
      <c r="R80" s="703"/>
      <c r="S80" s="687"/>
      <c r="T80" s="687"/>
      <c r="U80" s="687"/>
      <c r="V80" s="687"/>
      <c r="W80" s="687"/>
      <c r="X80" s="687"/>
      <c r="Y80" s="687"/>
      <c r="Z80" s="687"/>
    </row>
    <row r="81" spans="2:26">
      <c r="B81" s="13"/>
      <c r="C81" s="13"/>
      <c r="D81" s="13"/>
      <c r="E81" s="13"/>
      <c r="F81" s="13"/>
      <c r="G81" s="13"/>
      <c r="H81" s="13"/>
      <c r="I81" s="13"/>
      <c r="J81" s="13"/>
      <c r="K81" s="13"/>
      <c r="N81" s="461" t="s">
        <v>68</v>
      </c>
      <c r="O81" s="462">
        <f>+O82-SUM(O74:O80)</f>
        <v>5710.7002768999992</v>
      </c>
      <c r="R81" s="703"/>
      <c r="S81" s="687"/>
      <c r="T81" s="687"/>
      <c r="U81" s="687"/>
      <c r="V81" s="687"/>
      <c r="W81" s="687"/>
      <c r="X81" s="687"/>
      <c r="Y81" s="687"/>
      <c r="Z81" s="687"/>
    </row>
    <row r="82" spans="2:26">
      <c r="B82" s="13"/>
      <c r="C82" s="13"/>
      <c r="D82" s="13"/>
      <c r="E82" s="13"/>
      <c r="F82" s="13"/>
      <c r="G82" s="13"/>
      <c r="H82" s="13"/>
      <c r="I82" s="13"/>
      <c r="J82" s="13"/>
      <c r="K82" s="13"/>
      <c r="N82" s="461"/>
      <c r="O82" s="463">
        <f>+E57</f>
        <v>25065.713254199989</v>
      </c>
      <c r="R82" s="703"/>
      <c r="S82" s="687"/>
      <c r="T82" s="687"/>
      <c r="U82" s="687"/>
      <c r="V82" s="687"/>
      <c r="W82" s="687"/>
      <c r="X82" s="687"/>
      <c r="Y82" s="687"/>
      <c r="Z82" s="687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N83" s="461"/>
      <c r="O83" s="462"/>
      <c r="R83" s="703"/>
      <c r="S83" s="687"/>
      <c r="T83" s="687"/>
      <c r="U83" s="687"/>
      <c r="V83" s="687"/>
      <c r="W83" s="687"/>
      <c r="X83" s="687"/>
      <c r="Y83" s="687"/>
      <c r="Z83" s="687"/>
    </row>
    <row r="84" spans="2:26">
      <c r="B84" s="13"/>
      <c r="C84" s="13"/>
      <c r="D84" s="13"/>
      <c r="E84" s="13"/>
      <c r="F84" s="13"/>
      <c r="G84" s="13"/>
      <c r="H84" s="13"/>
      <c r="I84" s="13"/>
      <c r="J84" s="13"/>
      <c r="K84" s="13"/>
      <c r="N84" s="461"/>
      <c r="O84" s="462"/>
      <c r="R84" s="703"/>
      <c r="S84" s="687"/>
      <c r="T84" s="687"/>
      <c r="U84" s="687"/>
      <c r="V84" s="687"/>
      <c r="W84" s="687"/>
      <c r="X84" s="687"/>
      <c r="Y84" s="687"/>
      <c r="Z84" s="687"/>
    </row>
    <row r="85" spans="2:26">
      <c r="B85" s="13"/>
      <c r="C85" s="13"/>
      <c r="D85" s="13"/>
      <c r="E85" s="13"/>
      <c r="F85" s="13"/>
      <c r="G85" s="13"/>
      <c r="H85" s="13"/>
      <c r="I85" s="13"/>
      <c r="J85" s="13"/>
      <c r="K85" s="13"/>
      <c r="N85" s="461"/>
      <c r="O85" s="462"/>
      <c r="R85" s="703"/>
      <c r="S85" s="687"/>
      <c r="T85" s="687"/>
      <c r="U85" s="687"/>
      <c r="V85" s="687"/>
      <c r="W85" s="687"/>
      <c r="X85" s="687"/>
      <c r="Y85" s="687"/>
      <c r="Z85" s="687"/>
    </row>
    <row r="86" spans="2:26">
      <c r="B86" s="13"/>
      <c r="C86" s="13"/>
      <c r="D86" s="13"/>
      <c r="E86" s="13"/>
      <c r="F86" s="13"/>
      <c r="G86" s="13"/>
      <c r="H86" s="13"/>
      <c r="I86" s="13"/>
      <c r="J86" s="13"/>
      <c r="K86" s="13"/>
      <c r="N86" s="461"/>
      <c r="O86" s="462"/>
      <c r="R86" s="703"/>
      <c r="S86" s="687"/>
      <c r="T86" s="687"/>
      <c r="U86" s="687"/>
      <c r="V86" s="687"/>
      <c r="W86" s="687"/>
      <c r="X86" s="687"/>
      <c r="Y86" s="687"/>
      <c r="Z86" s="687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N87" s="461"/>
      <c r="O87" s="462"/>
      <c r="R87" s="703"/>
      <c r="S87" s="687"/>
      <c r="T87" s="687"/>
      <c r="U87" s="687"/>
      <c r="V87" s="687"/>
      <c r="W87" s="687"/>
      <c r="X87" s="687"/>
      <c r="Y87" s="687"/>
      <c r="Z87" s="687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N88" s="461"/>
      <c r="O88" s="462"/>
      <c r="R88" s="703"/>
      <c r="S88" s="687"/>
      <c r="T88" s="687"/>
      <c r="U88" s="687"/>
      <c r="V88" s="687"/>
      <c r="W88" s="687"/>
      <c r="X88" s="687"/>
      <c r="Y88" s="687"/>
      <c r="Z88" s="687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N89" s="461"/>
      <c r="O89" s="462"/>
      <c r="R89" s="703"/>
      <c r="S89" s="687"/>
      <c r="T89" s="687"/>
      <c r="U89" s="687"/>
      <c r="V89" s="687"/>
      <c r="W89" s="687"/>
      <c r="X89" s="687"/>
      <c r="Y89" s="687"/>
      <c r="Z89" s="687"/>
    </row>
    <row r="90" spans="2:26">
      <c r="B90" s="13"/>
      <c r="C90" s="13"/>
      <c r="D90" s="13"/>
      <c r="E90" s="13"/>
      <c r="F90" s="13"/>
      <c r="G90" s="13"/>
      <c r="H90" s="13"/>
      <c r="I90" s="13"/>
      <c r="J90" s="13"/>
      <c r="K90" s="13"/>
      <c r="N90" s="461"/>
      <c r="O90" s="462"/>
      <c r="R90" s="703"/>
      <c r="S90" s="704"/>
      <c r="T90" s="687"/>
      <c r="U90" s="687"/>
      <c r="V90" s="704"/>
      <c r="W90" s="704"/>
      <c r="X90" s="704"/>
      <c r="Y90" s="687"/>
      <c r="Z90" s="687"/>
    </row>
    <row r="91" spans="2:26">
      <c r="B91" s="13"/>
      <c r="C91" s="13"/>
      <c r="D91" s="13"/>
      <c r="E91" s="13"/>
      <c r="F91" s="13"/>
      <c r="G91" s="13"/>
      <c r="H91" s="13"/>
      <c r="I91" s="13"/>
      <c r="J91" s="13"/>
      <c r="K91" s="13"/>
      <c r="N91" s="461"/>
      <c r="O91" s="462"/>
      <c r="R91" s="703"/>
      <c r="S91" s="687"/>
      <c r="T91" s="687"/>
      <c r="U91" s="687"/>
      <c r="V91" s="687"/>
      <c r="W91" s="687"/>
      <c r="X91" s="687"/>
      <c r="Y91" s="687"/>
      <c r="Z91" s="687"/>
    </row>
    <row r="92" spans="2:26">
      <c r="B92" s="13"/>
      <c r="C92" s="13"/>
      <c r="D92" s="13"/>
      <c r="E92" s="13"/>
      <c r="F92" s="13"/>
      <c r="G92" s="13"/>
      <c r="H92" s="13"/>
      <c r="I92" s="13"/>
      <c r="J92" s="13"/>
      <c r="K92" s="13"/>
      <c r="N92" s="461"/>
      <c r="O92" s="462"/>
      <c r="R92" s="703"/>
      <c r="S92" s="687"/>
      <c r="T92" s="687"/>
      <c r="U92" s="687"/>
      <c r="V92" s="687"/>
      <c r="W92" s="687"/>
      <c r="X92" s="687"/>
      <c r="Y92" s="687"/>
      <c r="Z92" s="687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N93" s="461"/>
      <c r="O93" s="462"/>
      <c r="R93" s="703"/>
      <c r="S93" s="687"/>
      <c r="T93" s="687"/>
      <c r="U93" s="687"/>
      <c r="V93" s="687"/>
      <c r="W93" s="687"/>
      <c r="X93" s="687"/>
      <c r="Y93" s="687"/>
      <c r="Z93" s="687"/>
    </row>
    <row r="94" spans="2:26">
      <c r="B94" s="13"/>
      <c r="C94" s="13"/>
      <c r="D94" s="13"/>
      <c r="E94" s="13"/>
      <c r="F94" s="13"/>
      <c r="G94" s="13"/>
      <c r="H94" s="13"/>
      <c r="I94" s="13"/>
      <c r="J94" s="13"/>
      <c r="K94" s="13"/>
      <c r="N94" s="461"/>
      <c r="O94" s="462"/>
      <c r="R94" s="703"/>
      <c r="S94" s="687"/>
      <c r="T94" s="687"/>
      <c r="U94" s="687"/>
      <c r="V94" s="687"/>
      <c r="W94" s="687"/>
      <c r="X94" s="687"/>
      <c r="Y94" s="687"/>
      <c r="Z94" s="687"/>
    </row>
    <row r="95" spans="2:26">
      <c r="B95" s="13"/>
      <c r="C95" s="13"/>
      <c r="D95" s="13"/>
      <c r="E95" s="13"/>
      <c r="F95" s="13"/>
      <c r="G95" s="13"/>
      <c r="H95" s="13"/>
      <c r="I95" s="13"/>
      <c r="J95" s="13"/>
      <c r="K95" s="13"/>
      <c r="N95" s="461"/>
      <c r="O95" s="462"/>
      <c r="R95" s="703"/>
      <c r="S95" s="687"/>
      <c r="T95" s="687"/>
      <c r="U95" s="687"/>
      <c r="V95" s="687"/>
      <c r="W95" s="687"/>
      <c r="X95" s="687"/>
      <c r="Y95" s="687"/>
      <c r="Z95" s="687"/>
    </row>
    <row r="96" spans="2:26">
      <c r="B96" s="13"/>
      <c r="C96" s="13"/>
      <c r="D96" s="13"/>
      <c r="E96" s="13"/>
      <c r="F96" s="13"/>
      <c r="G96" s="13"/>
      <c r="H96" s="13"/>
      <c r="I96" s="13"/>
      <c r="J96" s="13"/>
      <c r="K96" s="13"/>
      <c r="N96" s="461"/>
      <c r="O96" s="462"/>
      <c r="R96" s="703"/>
      <c r="S96" s="704"/>
      <c r="T96" s="687"/>
      <c r="U96" s="687"/>
      <c r="V96" s="687"/>
      <c r="W96" s="687"/>
      <c r="X96" s="687"/>
      <c r="Y96" s="687"/>
      <c r="Z96" s="687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N97" s="461"/>
      <c r="O97" s="462"/>
      <c r="P97" s="697"/>
      <c r="R97" s="703"/>
      <c r="S97" s="687"/>
      <c r="T97" s="687"/>
      <c r="U97" s="687"/>
      <c r="V97" s="687"/>
      <c r="W97" s="687"/>
      <c r="X97" s="687"/>
      <c r="Y97" s="687"/>
      <c r="Z97" s="687"/>
    </row>
    <row r="98" spans="2:26" ht="12.75" customHeight="1">
      <c r="B98" s="13"/>
      <c r="C98" s="13"/>
      <c r="D98" s="13"/>
      <c r="E98" s="13"/>
      <c r="F98" s="13"/>
      <c r="G98" s="13"/>
      <c r="H98" s="13"/>
      <c r="I98" s="13"/>
      <c r="J98" s="13"/>
      <c r="K98" s="13"/>
      <c r="N98" s="461"/>
      <c r="O98" s="462"/>
      <c r="P98" s="697"/>
      <c r="R98" s="703"/>
      <c r="S98" s="704"/>
      <c r="T98" s="687"/>
      <c r="U98" s="687"/>
      <c r="V98" s="704"/>
      <c r="W98" s="704"/>
      <c r="X98" s="704"/>
      <c r="Y98" s="687"/>
      <c r="Z98" s="687"/>
    </row>
    <row r="99" spans="2:26">
      <c r="B99" s="13"/>
      <c r="C99" s="13"/>
      <c r="D99" s="13"/>
      <c r="E99" s="13"/>
      <c r="F99" s="13"/>
      <c r="G99" s="13"/>
      <c r="H99" s="13"/>
      <c r="I99" s="13"/>
      <c r="J99" s="13"/>
      <c r="K99" s="13"/>
      <c r="N99" s="461"/>
      <c r="O99" s="462"/>
      <c r="P99" s="697"/>
      <c r="R99" s="703"/>
      <c r="S99" s="687"/>
      <c r="T99" s="687"/>
      <c r="U99" s="687"/>
      <c r="V99" s="704"/>
      <c r="W99" s="704"/>
      <c r="X99" s="687"/>
      <c r="Y99" s="687"/>
      <c r="Z99" s="687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N100" s="461"/>
      <c r="O100" s="462"/>
      <c r="P100" s="697"/>
      <c r="R100" s="697"/>
      <c r="V100" s="697"/>
      <c r="W100" s="697"/>
    </row>
    <row r="101" spans="2:2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N101" s="461"/>
      <c r="O101" s="462"/>
      <c r="P101" s="697"/>
      <c r="R101" s="697"/>
      <c r="V101" s="697"/>
      <c r="W101" s="697"/>
    </row>
    <row r="102" spans="2:26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N102" s="461"/>
      <c r="O102" s="462"/>
      <c r="P102" s="697"/>
      <c r="R102" s="697"/>
      <c r="V102" s="697"/>
      <c r="W102" s="697"/>
    </row>
    <row r="103" spans="2:2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N103" s="464"/>
      <c r="O103" s="462"/>
      <c r="P103" s="697"/>
      <c r="R103" s="697"/>
      <c r="V103" s="697"/>
      <c r="W103" s="697"/>
    </row>
    <row r="104" spans="2:26">
      <c r="B104" s="13"/>
      <c r="C104" s="13"/>
      <c r="D104" s="13"/>
      <c r="E104" s="13"/>
      <c r="F104" s="13"/>
      <c r="G104" s="13"/>
      <c r="H104" s="13"/>
      <c r="I104" s="10"/>
      <c r="J104" s="13"/>
      <c r="K104" s="13"/>
      <c r="N104" s="461"/>
      <c r="O104" s="697"/>
      <c r="P104" s="697"/>
      <c r="R104" s="697"/>
      <c r="V104" s="697"/>
      <c r="W104" s="697"/>
    </row>
    <row r="105" spans="2:2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N105" s="461"/>
      <c r="O105" s="697"/>
      <c r="P105" s="697"/>
    </row>
    <row r="106" spans="2:2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N106" s="461"/>
      <c r="O106" s="697"/>
      <c r="P106" s="697"/>
    </row>
    <row r="107" spans="2:2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61"/>
      <c r="O107" s="697"/>
      <c r="P107" s="697"/>
    </row>
    <row r="108" spans="2:26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N108" s="461"/>
      <c r="O108" s="697"/>
      <c r="P108" s="697"/>
    </row>
    <row r="109" spans="2:2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61" t="s">
        <v>12</v>
      </c>
      <c r="O109" s="465">
        <v>11877.707146780031</v>
      </c>
      <c r="P109" s="697"/>
    </row>
    <row r="110" spans="2:26" ht="12.75" customHeight="1">
      <c r="B110" s="13"/>
      <c r="C110" s="13"/>
      <c r="D110" s="13"/>
      <c r="E110" s="13"/>
      <c r="F110" s="13"/>
      <c r="G110" s="13"/>
      <c r="H110" s="13"/>
      <c r="I110" s="10"/>
      <c r="J110" s="13"/>
      <c r="K110" s="13"/>
      <c r="N110" s="461" t="s">
        <v>39</v>
      </c>
      <c r="O110" s="465">
        <v>1176.4569735499952</v>
      </c>
      <c r="P110" s="697"/>
    </row>
    <row r="111" spans="2:2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61" t="s">
        <v>17</v>
      </c>
      <c r="O111" s="465">
        <v>1133.313776099995</v>
      </c>
      <c r="P111" s="697"/>
    </row>
    <row r="112" spans="2:26">
      <c r="B112" s="13"/>
      <c r="C112" s="13"/>
      <c r="D112" s="13"/>
      <c r="E112" s="13"/>
      <c r="F112" s="13"/>
      <c r="G112" s="13"/>
      <c r="H112" s="13"/>
      <c r="I112" s="10"/>
      <c r="J112" s="13"/>
      <c r="K112" s="13"/>
      <c r="N112" s="461" t="s">
        <v>10</v>
      </c>
      <c r="O112" s="465">
        <v>1077.8550128599845</v>
      </c>
      <c r="P112" s="697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61" t="s">
        <v>2</v>
      </c>
      <c r="O113" s="465">
        <v>1051.3570411100004</v>
      </c>
      <c r="P113" s="697"/>
    </row>
    <row r="114" spans="2:16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N114" s="461" t="s">
        <v>8</v>
      </c>
      <c r="O114" s="465">
        <v>838.38923189999514</v>
      </c>
      <c r="P114" s="697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61" t="s">
        <v>11</v>
      </c>
      <c r="O115" s="465">
        <v>750.93884724999668</v>
      </c>
      <c r="P115" s="697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61" t="s">
        <v>56</v>
      </c>
      <c r="O116" s="465">
        <f>+O117-SUM(O109:O115)</f>
        <v>4449.0066352301401</v>
      </c>
      <c r="P116" s="697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461"/>
      <c r="O117" s="466">
        <f>+H57</f>
        <v>22355.02466478014</v>
      </c>
      <c r="P117" s="697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61"/>
      <c r="O118" s="697"/>
      <c r="P118" s="697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461"/>
      <c r="O119" s="697"/>
      <c r="P119" s="697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61"/>
      <c r="O120" s="697"/>
      <c r="P120" s="697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61"/>
      <c r="O121" s="697"/>
      <c r="P121" s="697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61"/>
      <c r="O122" s="697"/>
      <c r="P122" s="697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61"/>
      <c r="O123" s="697"/>
      <c r="P123" s="697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61"/>
      <c r="O124" s="697"/>
      <c r="P124" s="697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61"/>
      <c r="O125" s="697"/>
      <c r="P125" s="697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61"/>
      <c r="O126" s="697"/>
      <c r="P126" s="697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61"/>
      <c r="O127" s="697"/>
      <c r="P127" s="697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61"/>
      <c r="O128" s="697"/>
      <c r="P128" s="697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61"/>
      <c r="O129" s="697"/>
      <c r="P129" s="697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61"/>
      <c r="O130" s="697"/>
      <c r="P130" s="697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61"/>
      <c r="O131" s="697"/>
      <c r="P131" s="697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61"/>
      <c r="O132" s="697"/>
      <c r="P132" s="697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61"/>
      <c r="O133" s="697"/>
      <c r="P133" s="697"/>
    </row>
    <row r="134" spans="2:16" ht="12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61"/>
      <c r="O134" s="697"/>
      <c r="P134" s="697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61"/>
      <c r="O135" s="697"/>
      <c r="P135" s="697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61"/>
      <c r="O136" s="697"/>
      <c r="P136" s="697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61"/>
      <c r="O137" s="697"/>
      <c r="P137" s="697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708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61"/>
      <c r="O142" s="697"/>
      <c r="P142" s="697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61"/>
      <c r="O143" s="697"/>
      <c r="P143" s="697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61"/>
      <c r="O144" s="697"/>
      <c r="P144" s="697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61"/>
      <c r="O145" s="697"/>
      <c r="P145" s="697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61"/>
      <c r="O146" s="697"/>
      <c r="P146" s="697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61"/>
      <c r="O147" s="467" t="s">
        <v>2041</v>
      </c>
      <c r="P147" s="697" t="s">
        <v>2042</v>
      </c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61" t="s">
        <v>12</v>
      </c>
      <c r="O148" s="468">
        <v>7445.3866419000042</v>
      </c>
      <c r="P148" s="468">
        <v>10419.550673980111</v>
      </c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61" t="s">
        <v>2</v>
      </c>
      <c r="O149" s="468">
        <v>4419.5374460000039</v>
      </c>
      <c r="P149" s="468">
        <v>901.30277871000339</v>
      </c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61" t="s">
        <v>8</v>
      </c>
      <c r="O150" s="469">
        <v>2300.8410529000016</v>
      </c>
      <c r="P150" s="469">
        <v>701.30791240000076</v>
      </c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61" t="s">
        <v>15</v>
      </c>
      <c r="O151" s="468">
        <v>2252.2809974000015</v>
      </c>
      <c r="P151" s="468">
        <v>107.29300593000055</v>
      </c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61" t="s">
        <v>5</v>
      </c>
      <c r="O152" s="468">
        <v>1918.2044496999995</v>
      </c>
      <c r="P152" s="468">
        <v>449.45547450000788</v>
      </c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61" t="s">
        <v>1</v>
      </c>
      <c r="O153" s="468">
        <v>1599.9014352000008</v>
      </c>
      <c r="P153" s="468">
        <v>445.60403969000208</v>
      </c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61" t="s">
        <v>55</v>
      </c>
      <c r="O154" s="465">
        <v>1291.5822749999995</v>
      </c>
      <c r="P154" s="465">
        <v>414.4546873099988</v>
      </c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61" t="s">
        <v>56</v>
      </c>
      <c r="O155" s="462">
        <f>O156-SUM(O148:O154)</f>
        <v>7055.0529277999849</v>
      </c>
      <c r="P155" s="462">
        <f>P156-SUM(P148:P154)</f>
        <v>5698.982120560011</v>
      </c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61"/>
      <c r="O156" s="463">
        <f>I57</f>
        <v>28282.787225899996</v>
      </c>
      <c r="P156" s="463">
        <f>J57</f>
        <v>19137.950693080136</v>
      </c>
      <c r="Q156" s="463">
        <f>SUM(O156:P156)</f>
        <v>47420.737918980129</v>
      </c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61"/>
      <c r="O157" s="697"/>
      <c r="P157" s="697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61"/>
      <c r="O158" s="697"/>
      <c r="P158" s="697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61"/>
      <c r="O159" s="697"/>
      <c r="P159" s="697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61"/>
      <c r="O160" s="697"/>
      <c r="P160" s="697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N161" s="461"/>
      <c r="O161" s="697"/>
      <c r="P161" s="697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N162" s="461"/>
      <c r="O162" s="697"/>
      <c r="P162" s="697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N169" s="461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N170" s="461"/>
    </row>
    <row r="171" spans="2:16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N171" s="461"/>
    </row>
    <row r="172" spans="2:16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N172" s="706"/>
    </row>
    <row r="173" spans="2:16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N173" s="706"/>
    </row>
    <row r="174" spans="2:16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N174" s="706"/>
    </row>
    <row r="175" spans="2:16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N175" s="706"/>
    </row>
    <row r="176" spans="2:16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N176" s="706"/>
    </row>
    <row r="177" spans="14:14">
      <c r="N177" s="706"/>
    </row>
    <row r="178" spans="14:14">
      <c r="N178" s="706"/>
    </row>
    <row r="179" spans="14:14">
      <c r="N179" s="706"/>
    </row>
    <row r="180" spans="14:14">
      <c r="N180" s="706"/>
    </row>
    <row r="181" spans="14:14">
      <c r="N181" s="706"/>
    </row>
    <row r="182" spans="14:14">
      <c r="N182" s="706"/>
    </row>
    <row r="183" spans="14:14">
      <c r="N183" s="706"/>
    </row>
    <row r="184" spans="14:14">
      <c r="N184" s="706"/>
    </row>
    <row r="185" spans="14:14">
      <c r="N185" s="706"/>
    </row>
    <row r="186" spans="14:14">
      <c r="N186" s="706"/>
    </row>
    <row r="187" spans="14:14">
      <c r="N187" s="706"/>
    </row>
    <row r="188" spans="14:14">
      <c r="N188" s="706"/>
    </row>
    <row r="189" spans="14:14">
      <c r="N189" s="706"/>
    </row>
    <row r="190" spans="14:14">
      <c r="N190" s="706"/>
    </row>
    <row r="191" spans="14:14">
      <c r="N191" s="706"/>
    </row>
    <row r="192" spans="14:14">
      <c r="N192" s="706"/>
    </row>
    <row r="193" spans="14:14">
      <c r="N193" s="706"/>
    </row>
    <row r="194" spans="14:14">
      <c r="N194" s="706"/>
    </row>
    <row r="195" spans="14:14">
      <c r="N195" s="706"/>
    </row>
    <row r="196" spans="14:14">
      <c r="N196" s="706"/>
    </row>
    <row r="197" spans="14:14">
      <c r="N197" s="706"/>
    </row>
  </sheetData>
  <sortState ref="O178:R202">
    <sortCondition descending="1" ref="P178:P202"/>
  </sortState>
  <mergeCells count="24">
    <mergeCell ref="D5:D6"/>
    <mergeCell ref="F4:H4"/>
    <mergeCell ref="E5:E6"/>
    <mergeCell ref="O1:W1"/>
    <mergeCell ref="P3:W3"/>
    <mergeCell ref="P4:W4"/>
    <mergeCell ref="P6:R6"/>
    <mergeCell ref="S6:T6"/>
    <mergeCell ref="B4:B6"/>
    <mergeCell ref="U6:W6"/>
    <mergeCell ref="O3:O8"/>
    <mergeCell ref="P5:W5"/>
    <mergeCell ref="P7:R7"/>
    <mergeCell ref="S7:T7"/>
    <mergeCell ref="G5:G6"/>
    <mergeCell ref="H5:H6"/>
    <mergeCell ref="I5:I6"/>
    <mergeCell ref="J5:J6"/>
    <mergeCell ref="C4:E4"/>
    <mergeCell ref="K4:K6"/>
    <mergeCell ref="I4:J4"/>
    <mergeCell ref="F5:F6"/>
    <mergeCell ref="U7:W7"/>
    <mergeCell ref="C5:C6"/>
  </mergeCells>
  <pageMargins left="0.78740157480314965" right="0.78740157480314965" top="0.78740157480314965" bottom="0.59055118110236227" header="0.35433070866141736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2.1</vt:lpstr>
      <vt:lpstr>2.2</vt:lpstr>
      <vt:lpstr>grafPI</vt:lpstr>
      <vt:lpstr>2.3</vt:lpstr>
      <vt:lpstr>grafPE</vt:lpstr>
      <vt:lpstr>2.4</vt:lpstr>
      <vt:lpstr>grafPR</vt:lpstr>
      <vt:lpstr>2.5</vt:lpstr>
      <vt:lpstr>2.6</vt:lpstr>
      <vt:lpstr>2.7.</vt:lpstr>
      <vt:lpstr>2.8.</vt:lpstr>
      <vt:lpstr>2.9.1</vt:lpstr>
      <vt:lpstr>2.9.2</vt:lpstr>
      <vt:lpstr>2.10.1</vt:lpstr>
      <vt:lpstr>2.10.2</vt:lpstr>
      <vt:lpstr>2.11.1</vt:lpstr>
      <vt:lpstr>2.11.2</vt:lpstr>
      <vt:lpstr>2.12.1</vt:lpstr>
      <vt:lpstr>2.12.2</vt:lpstr>
      <vt:lpstr>2.13</vt:lpstr>
      <vt:lpstr>'2.1'!Área_de_impresión</vt:lpstr>
      <vt:lpstr>'2.10.1'!Área_de_impresión</vt:lpstr>
      <vt:lpstr>'2.10.2'!Área_de_impresión</vt:lpstr>
      <vt:lpstr>'2.11.1'!Área_de_impresión</vt:lpstr>
      <vt:lpstr>'2.11.2'!Área_de_impresión</vt:lpstr>
      <vt:lpstr>'2.12.1'!Área_de_impresión</vt:lpstr>
      <vt:lpstr>'2.12.2'!Área_de_impresión</vt:lpstr>
      <vt:lpstr>'2.13'!Área_de_impresión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'2.7.'!Área_de_impresión</vt:lpstr>
      <vt:lpstr>'2.8.'!Área_de_impresión</vt:lpstr>
      <vt:lpstr>'2.9.1'!Área_de_impresión</vt:lpstr>
      <vt:lpstr>'2.9.2'!Área_de_impresión</vt:lpstr>
      <vt:lpstr>grafPE!Área_de_impresión</vt:lpstr>
      <vt:lpstr>grafPI!Área_de_impresión</vt:lpstr>
      <vt:lpstr>grafPR!Área_de_impresión</vt:lpstr>
      <vt:lpstr>'2.13'!Títulos_a_imprimir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</dc:creator>
  <cp:lastModifiedBy>Neyra Vilca, Anival Wenceslao</cp:lastModifiedBy>
  <cp:lastPrinted>2021-07-19T22:26:41Z</cp:lastPrinted>
  <dcterms:created xsi:type="dcterms:W3CDTF">2003-06-10T19:55:06Z</dcterms:created>
  <dcterms:modified xsi:type="dcterms:W3CDTF">2021-07-19T22:27:39Z</dcterms:modified>
</cp:coreProperties>
</file>